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Ф.4.3.КФК7321" sheetId="1" r:id="rId1"/>
    <sheet name="Ф.4.3.КФК1010" sheetId="2" r:id="rId2"/>
    <sheet name="Ф.4.1." sheetId="3" r:id="rId3"/>
    <sheet name="Ф.4.2." sheetId="4" r:id="rId4"/>
    <sheet name="Ф.№2 місц." sheetId="5" r:id="rId5"/>
    <sheet name="Ф.№2.інклюз." sheetId="6" r:id="rId6"/>
  </sheets>
  <externalReferences>
    <externalReference r:id="rId9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'Ф.4.3.КФК1010'!$21:$21</definedName>
    <definedName name="_xlnm.Print_Titles" localSheetId="0">'Ф.4.3.КФК7321'!$21:$21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<sst xmlns="http://schemas.openxmlformats.org/spreadsheetml/2006/main" count="1975" uniqueCount="181">
  <si>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</si>
  <si>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</si>
  <si>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</si>
  <si>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</si>
  <si>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</si>
  <si>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</si>
  <si>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</si>
  <si>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</si>
  <si>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</si>
  <si>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</si>
  <si>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</si>
  <si>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</si>
  <si>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</si>
  <si>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</si>
  <si>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</si>
  <si>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</si>
  <si>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</si>
  <si>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</si>
  <si>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</si>
  <si>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</si>
  <si>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</si>
  <si>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</si>
  <si>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</si>
  <si>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</si>
  <si>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</si>
  <si>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</si>
  <si>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</si>
  <si>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</si>
  <si>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</si>
  <si>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</si>
  <si>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</si>
  <si>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</si>
  <si>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</si>
  <si>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</si>
  <si>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</si>
  <si>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</si>
  <si>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</si>
  <si>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</si>
  <si>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</si>
  <si>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</si>
  <si>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</si>
  <si>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</si>
  <si>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</si>
  <si>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</si>
  <si>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</si>
  <si>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</si>
  <si>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</si>
  <si>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</si>
  <si>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</si>
  <si>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</si>
  <si>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</si>
  <si>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</si>
  <si>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</si>
  <si>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</si>
  <si>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</si>
  <si>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</si>
  <si>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</si>
  <si>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</si>
  <si>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</si>
  <si>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</si>
  <si>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</si>
  <si>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</si>
  <si>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</si>
  <si>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</si>
  <si>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</si>
  <si>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</si>
  <si>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</si>
  <si>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</si>
  <si>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</si>
  <si>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</si>
  <si>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</si>
  <si>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</si>
  <si>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</si>
  <si>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</si>
  <si>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</si>
  <si>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</si>
  <si>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</si>
  <si>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</si>
  <si>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</si>
  <si>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</si>
  <si>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</si>
  <si>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</si>
  <si>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</si>
  <si>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</si>
  <si>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</si>
  <si>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</si>
  <si>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</si>
  <si>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</si>
  <si>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</si>
  <si>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</si>
  <si>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</si>
  <si>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</si>
  <si>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</si>
  <si>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</si>
  <si>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</si>
  <si>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</si>
  <si>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</si>
  <si>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</si>
  <si>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</si>
  <si>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</si>
  <si>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</si>
  <si>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</si>
  <si>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</si>
  <si>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</si>
  <si>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</si>
  <si>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</si>
  <si>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</si>
  <si>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</si>
  <si>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</si>
  <si>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</si>
  <si>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</si>
  <si>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</si>
  <si>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</si>
  <si>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</si>
  <si>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</si>
  <si>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</si>
  <si>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</si>
  <si>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</si>
  <si>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</si>
  <si>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</si>
  <si>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</si>
  <si>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</si>
  <si>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</si>
  <si>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</si>
  <si>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</si>
  <si>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</si>
  <si>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</si>
  <si>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</si>
  <si>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</si>
  <si>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</si>
  <si>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</si>
  <si>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</si>
  <si>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</si>
  <si>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</si>
  <si>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</si>
  <si>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</si>
  <si>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</si>
  <si>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</si>
  <si>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</si>
  <si>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</si>
  <si>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</si>
  <si>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</si>
  <si>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</si>
  <si>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</si>
  <si>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</si>
  <si>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</si>
  <si>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</si>
  <si>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</si>
  <si>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</si>
  <si>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</si>
  <si>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</si>
  <si>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</si>
  <si>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</si>
  <si>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</si>
  <si>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</si>
  <si>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</si>
  <si>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</si>
  <si>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</si>
  <si>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</si>
  <si>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</si>
  <si>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</si>
  <si>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</si>
  <si>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</si>
  <si>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</si>
  <si>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</si>
  <si>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</si>
  <si>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</si>
  <si>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</si>
  <si>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</si>
  <si>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</si>
  <si>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</si>
  <si>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</si>
  <si>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0617321</t>
  </si>
  <si>
    <t xml:space="preserve"> 0611010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</si>
  <si>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</si>
  <si>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</si>
  <si>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</si>
  <si>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>Надія ЧОРНА</t>
  </si>
  <si>
    <t>Керівник</t>
  </si>
  <si>
    <t>Роман СТАШКЕВИЧ</t>
  </si>
  <si>
    <t>За І півріччя  2023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</si>
</sst>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7" fillId="0" borderId="0" xfId="55" applyFont="1">
      <alignment/>
      <protection/>
    </xf>
    <xf numFmtId="0" fontId="38" fillId="0" borderId="15" xfId="55" applyFont="1" applyBorder="1" applyAlignment="1">
      <alignment horizontal="center" vertical="top"/>
      <protection/>
    </xf>
    <xf numFmtId="0" fontId="37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7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8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38" fillId="0" borderId="15" xfId="56" applyFont="1" applyBorder="1" applyAlignment="1">
      <alignment horizontal="center" vertical="top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37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38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8" fillId="0" borderId="19" xfId="55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21" xfId="55" applyFont="1" applyBorder="1" applyAlignment="1">
      <alignment horizontal="left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38" fillId="0" borderId="15" xfId="57" applyFont="1" applyBorder="1" applyAlignment="1">
      <alignment horizontal="center" vertical="top"/>
      <protection/>
    </xf>
    <xf numFmtId="0" fontId="37" fillId="24" borderId="10" xfId="57" applyFont="1" applyFill="1" applyBorder="1" applyAlignment="1">
      <alignment horizontal="center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7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5" fillId="0" borderId="0" xfId="57" applyFont="1" applyBorder="1" applyAlignment="1">
      <alignment horizontal="lef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3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сад"/>
      <sheetName val="ВОЙСЛАВИЧІсад"/>
      <sheetName val="ВОЛИЦЯсад"/>
      <sheetName val="ГОРБКІВсад"/>
      <sheetName val="ЗАБУЖЖЯсад"/>
      <sheetName val="КНЯЖЕсад"/>
      <sheetName val="КОМАРІВсад"/>
      <sheetName val="ПЕРЕСПАсад"/>
      <sheetName val="ПОТОРИЦЯсад"/>
      <sheetName val="САВЧИНсад"/>
      <sheetName val="СКОМОРОХИсад"/>
      <sheetName val="СПАСІВсад"/>
      <sheetName val="СТЕНЯТИНсад"/>
      <sheetName val="ТЕЛЯЖсад"/>
      <sheetName val="УГРИНІВсад"/>
      <sheetName val="ХОРОБРІВсад"/>
      <sheetName val="СМИКІВса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7">
        <row r="2">
          <cell r="C2" t="str">
            <v>КЗДО с. Комарів (ясла-садок)</v>
          </cell>
        </row>
        <row r="3">
          <cell r="E3">
            <v>562550</v>
          </cell>
          <cell r="U3">
            <v>89799.72</v>
          </cell>
          <cell r="AK3">
            <v>145529.33</v>
          </cell>
          <cell r="BA3">
            <v>0</v>
          </cell>
          <cell r="BQ3">
            <v>0</v>
          </cell>
        </row>
        <row r="4">
          <cell r="E4">
            <v>123760</v>
          </cell>
          <cell r="U4">
            <v>14168.57</v>
          </cell>
          <cell r="AK4">
            <v>20959.16</v>
          </cell>
          <cell r="BA4">
            <v>0</v>
          </cell>
          <cell r="BQ4">
            <v>0</v>
          </cell>
        </row>
        <row r="7">
          <cell r="T7">
            <v>89799.72</v>
          </cell>
          <cell r="U7">
            <v>14168.57</v>
          </cell>
          <cell r="AJ7">
            <v>145529.33</v>
          </cell>
          <cell r="AK7">
            <v>20959.16</v>
          </cell>
          <cell r="AZ7">
            <v>0</v>
          </cell>
          <cell r="BA7">
            <v>0</v>
          </cell>
          <cell r="BP7">
            <v>0</v>
          </cell>
          <cell r="BQ7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2">
          <cell r="E32">
            <v>22630</v>
          </cell>
          <cell r="U32">
            <v>1612.5</v>
          </cell>
          <cell r="BA32">
            <v>0</v>
          </cell>
          <cell r="BQ32">
            <v>0</v>
          </cell>
        </row>
        <row r="33">
          <cell r="U33">
            <v>1612.5</v>
          </cell>
          <cell r="AK33">
            <v>3750</v>
          </cell>
          <cell r="BA33">
            <v>0</v>
          </cell>
          <cell r="BQ33">
            <v>0</v>
          </cell>
        </row>
        <row r="38">
          <cell r="E38">
            <v>0</v>
          </cell>
          <cell r="U38">
            <v>0</v>
          </cell>
          <cell r="AK38">
            <v>0</v>
          </cell>
          <cell r="BA38">
            <v>0</v>
          </cell>
          <cell r="BQ38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130890</v>
          </cell>
          <cell r="U69">
            <v>9152.6</v>
          </cell>
          <cell r="AK69">
            <v>26793.059999999998</v>
          </cell>
          <cell r="BA69">
            <v>0</v>
          </cell>
          <cell r="BQ69">
            <v>0</v>
          </cell>
        </row>
        <row r="70">
          <cell r="U70">
            <v>9152.6</v>
          </cell>
          <cell r="AK70">
            <v>26793.059999999998</v>
          </cell>
          <cell r="BA70">
            <v>0</v>
          </cell>
          <cell r="BQ70">
            <v>0</v>
          </cell>
        </row>
        <row r="121">
          <cell r="E121">
            <v>35826.2</v>
          </cell>
          <cell r="U121">
            <v>3562.29</v>
          </cell>
          <cell r="AK121">
            <v>1847.08</v>
          </cell>
          <cell r="BA121">
            <v>0</v>
          </cell>
          <cell r="BQ121">
            <v>0</v>
          </cell>
        </row>
        <row r="122">
          <cell r="U122">
            <v>3562.29</v>
          </cell>
          <cell r="AK122">
            <v>1847.08</v>
          </cell>
          <cell r="BA122">
            <v>0</v>
          </cell>
          <cell r="BQ122">
            <v>0</v>
          </cell>
        </row>
        <row r="124">
          <cell r="E124">
            <v>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18360</v>
          </cell>
          <cell r="U131">
            <v>2120.15</v>
          </cell>
          <cell r="AK131">
            <v>4129.09</v>
          </cell>
          <cell r="BA131">
            <v>0</v>
          </cell>
          <cell r="BQ131">
            <v>0</v>
          </cell>
        </row>
        <row r="132">
          <cell r="U132">
            <v>2120.15</v>
          </cell>
          <cell r="AK132">
            <v>4129.09</v>
          </cell>
          <cell r="BA132">
            <v>0</v>
          </cell>
          <cell r="BQ132">
            <v>0</v>
          </cell>
        </row>
        <row r="133">
          <cell r="E133">
            <v>53880</v>
          </cell>
          <cell r="U133">
            <v>14733.099999999999</v>
          </cell>
          <cell r="AK133">
            <v>12768.11</v>
          </cell>
          <cell r="BA133">
            <v>0</v>
          </cell>
          <cell r="BQ133">
            <v>0</v>
          </cell>
        </row>
        <row r="134">
          <cell r="U134">
            <v>14733.099999999999</v>
          </cell>
          <cell r="AK134">
            <v>12768.11</v>
          </cell>
          <cell r="BA134">
            <v>0</v>
          </cell>
          <cell r="BQ134">
            <v>0</v>
          </cell>
        </row>
        <row r="135">
          <cell r="E135">
            <v>2230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E143">
            <v>2090</v>
          </cell>
          <cell r="U143">
            <v>0</v>
          </cell>
          <cell r="AK143">
            <v>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0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0</v>
          </cell>
          <cell r="U151">
            <v>0</v>
          </cell>
          <cell r="AK151">
            <v>0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0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96">
          <cell r="E196">
            <v>243880</v>
          </cell>
          <cell r="U196">
            <v>0</v>
          </cell>
          <cell r="AK196">
            <v>240430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4">
      <selection activeCell="G99" sqref="G99:H99"/>
    </sheetView>
  </sheetViews>
  <sheetFormatPr defaultColWidth="9.140625" defaultRowHeight="12.75"/>
  <cols>
    <col min="1" max="1" width="58.7109375" style="325" customWidth="1"/>
    <col min="2" max="2" width="5.00390625" style="325" customWidth="1"/>
    <col min="3" max="3" width="4.00390625" style="325" customWidth="1"/>
    <col min="4" max="4" width="10.421875" style="325" customWidth="1"/>
    <col min="5" max="5" width="8.57421875" style="325" customWidth="1"/>
    <col min="6" max="6" width="8.28125" style="325" customWidth="1"/>
    <col min="7" max="7" width="7.00390625" style="325" customWidth="1"/>
    <col min="8" max="8" width="6.00390625" style="325" customWidth="1"/>
    <col min="9" max="9" width="11.8515625" style="325" customWidth="1"/>
    <col min="10" max="10" width="11.7109375" style="325" customWidth="1"/>
    <col min="11" max="11" width="9.7109375" style="325" customWidth="1"/>
    <col min="12" max="12" width="12.00390625" style="325" hidden="1" customWidth="1"/>
    <col min="13" max="13" width="9.8515625" style="325" customWidth="1"/>
    <col min="14" max="14" width="7.140625" style="325" customWidth="1"/>
    <col min="15" max="16384" width="9.140625" style="325" customWidth="1"/>
  </cols>
  <sheetData>
    <row r="1" spans="9:14" s="240" customFormat="1" ht="15" customHeight="1">
      <c r="I1" s="373" t="s">
        <v>145</v>
      </c>
      <c r="J1" s="373"/>
      <c r="K1" s="373"/>
      <c r="L1" s="373"/>
      <c r="M1" s="373"/>
      <c r="N1" s="373"/>
    </row>
    <row r="2" spans="8:14" s="240" customFormat="1" ht="27.75" customHeight="1">
      <c r="H2" s="241"/>
      <c r="I2" s="373"/>
      <c r="J2" s="373"/>
      <c r="K2" s="373"/>
      <c r="L2" s="373"/>
      <c r="M2" s="373"/>
      <c r="N2" s="373"/>
    </row>
    <row r="3" spans="8:14" s="240" customFormat="1" ht="3" customHeight="1" hidden="1">
      <c r="H3" s="241"/>
      <c r="I3" s="373"/>
      <c r="J3" s="373"/>
      <c r="K3" s="373"/>
      <c r="L3" s="373"/>
      <c r="M3" s="373"/>
      <c r="N3" s="373"/>
    </row>
    <row r="4" spans="1:16" s="240" customFormat="1" ht="15">
      <c r="A4" s="376" t="s">
        <v>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242"/>
      <c r="O4" s="242"/>
      <c r="P4" s="242"/>
    </row>
    <row r="5" spans="1:16" s="240" customFormat="1" ht="15" customHeight="1">
      <c r="A5" s="378" t="s">
        <v>159</v>
      </c>
      <c r="B5" s="378"/>
      <c r="C5" s="378"/>
      <c r="D5" s="378"/>
      <c r="E5" s="378"/>
      <c r="F5" s="378"/>
      <c r="G5" s="378"/>
      <c r="H5" s="378"/>
      <c r="I5" s="243" t="s">
        <v>160</v>
      </c>
      <c r="J5" s="242" t="s">
        <v>151</v>
      </c>
      <c r="K5" s="242"/>
      <c r="L5" s="244"/>
      <c r="M5" s="244"/>
      <c r="N5" s="242"/>
      <c r="O5" s="242"/>
      <c r="P5" s="242"/>
    </row>
    <row r="6" spans="1:18" s="242" customFormat="1" ht="13.5" customHeight="1">
      <c r="A6" s="363" t="str">
        <f>'Ф.№2 місц.'!A6:R6</f>
        <v>За І півріччя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142"/>
      <c r="P6" s="142"/>
      <c r="Q6" s="142"/>
      <c r="R6" s="142"/>
    </row>
    <row r="7" s="245" customFormat="1" ht="11.25"/>
    <row r="8" spans="13:14" s="245" customFormat="1" ht="9.75" customHeight="1">
      <c r="M8" s="379" t="s">
        <v>2</v>
      </c>
      <c r="N8" s="379"/>
    </row>
    <row r="9" spans="1:14" s="245" customFormat="1" ht="22.5" customHeight="1">
      <c r="A9" s="246" t="s">
        <v>3</v>
      </c>
      <c r="B9" s="377" t="s">
        <v>143</v>
      </c>
      <c r="C9" s="377"/>
      <c r="D9" s="377"/>
      <c r="E9" s="377"/>
      <c r="F9" s="377"/>
      <c r="G9" s="377"/>
      <c r="H9" s="377"/>
      <c r="I9" s="377"/>
      <c r="J9" s="377"/>
      <c r="K9" s="247" t="s">
        <v>136</v>
      </c>
      <c r="M9" s="380">
        <v>41829167</v>
      </c>
      <c r="N9" s="380"/>
    </row>
    <row r="10" spans="1:14" s="245" customFormat="1" ht="11.25" customHeight="1">
      <c r="A10" s="248" t="s">
        <v>4</v>
      </c>
      <c r="B10" s="375" t="s">
        <v>161</v>
      </c>
      <c r="C10" s="375"/>
      <c r="D10" s="375"/>
      <c r="E10" s="375"/>
      <c r="F10" s="375"/>
      <c r="G10" s="375"/>
      <c r="H10" s="375"/>
      <c r="I10" s="375"/>
      <c r="J10" s="375"/>
      <c r="K10" s="247" t="s">
        <v>137</v>
      </c>
      <c r="M10" s="380"/>
      <c r="N10" s="380"/>
    </row>
    <row r="11" spans="1:14" s="245" customFormat="1" ht="11.25" customHeight="1">
      <c r="A11" s="248" t="s">
        <v>138</v>
      </c>
      <c r="B11" s="375" t="s">
        <v>153</v>
      </c>
      <c r="C11" s="375"/>
      <c r="D11" s="375"/>
      <c r="E11" s="375"/>
      <c r="F11" s="375"/>
      <c r="G11" s="375"/>
      <c r="H11" s="375"/>
      <c r="I11" s="375"/>
      <c r="J11" s="375"/>
      <c r="K11" s="247" t="s">
        <v>139</v>
      </c>
      <c r="M11" s="368"/>
      <c r="N11" s="368"/>
    </row>
    <row r="12" spans="1:14" s="245" customFormat="1" ht="11.25" customHeight="1">
      <c r="A12" s="374" t="s">
        <v>110</v>
      </c>
      <c r="B12" s="374"/>
      <c r="C12" s="249"/>
      <c r="D12" s="250">
        <v>0</v>
      </c>
      <c r="E12" s="359" t="s">
        <v>151</v>
      </c>
      <c r="F12" s="359"/>
      <c r="G12" s="359"/>
      <c r="H12" s="359"/>
      <c r="I12" s="359"/>
      <c r="J12" s="359"/>
      <c r="K12" s="251"/>
      <c r="L12" s="252"/>
      <c r="M12" s="252"/>
      <c r="N12" s="253"/>
    </row>
    <row r="13" spans="1:14" s="245" customFormat="1" ht="11.25">
      <c r="A13" s="370" t="s">
        <v>5</v>
      </c>
      <c r="B13" s="370"/>
      <c r="C13" s="249"/>
      <c r="D13" s="254"/>
      <c r="E13" s="371" t="s">
        <v>151</v>
      </c>
      <c r="F13" s="371"/>
      <c r="G13" s="371"/>
      <c r="H13" s="371"/>
      <c r="I13" s="371"/>
      <c r="J13" s="371"/>
      <c r="K13" s="371"/>
      <c r="L13" s="371"/>
      <c r="M13" s="371"/>
      <c r="N13" s="253"/>
    </row>
    <row r="14" spans="1:14" s="245" customFormat="1" ht="12" customHeight="1">
      <c r="A14" s="370" t="s">
        <v>6</v>
      </c>
      <c r="B14" s="370"/>
      <c r="C14" s="249"/>
      <c r="D14" s="255" t="s">
        <v>144</v>
      </c>
      <c r="E14" s="366" t="s">
        <v>8</v>
      </c>
      <c r="F14" s="366"/>
      <c r="G14" s="366"/>
      <c r="H14" s="366"/>
      <c r="I14" s="366"/>
      <c r="J14" s="366"/>
      <c r="K14" s="366"/>
      <c r="L14" s="366"/>
      <c r="M14" s="366"/>
      <c r="N14" s="253"/>
    </row>
    <row r="15" spans="1:25" s="245" customFormat="1" ht="43.5" customHeight="1">
      <c r="A15" s="370" t="s">
        <v>7</v>
      </c>
      <c r="B15" s="370"/>
      <c r="C15" s="249"/>
      <c r="D15" s="158" t="s">
        <v>172</v>
      </c>
      <c r="E15" s="364" t="str">
        <f>'[1]КОМАРІВсад'!$C$2</f>
        <v>КЗДО с. Комарів (ясла-садок)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</row>
    <row r="16" s="245" customFormat="1" ht="11.25">
      <c r="A16" s="256" t="s">
        <v>174</v>
      </c>
    </row>
    <row r="17" s="245" customFormat="1" ht="12" thickBot="1">
      <c r="A17" s="256" t="s">
        <v>9</v>
      </c>
    </row>
    <row r="18" spans="1:14" s="245" customFormat="1" ht="20.25" customHeight="1" thickBot="1" thickTop="1">
      <c r="A18" s="372" t="s">
        <v>10</v>
      </c>
      <c r="B18" s="367" t="s">
        <v>119</v>
      </c>
      <c r="C18" s="367" t="s">
        <v>12</v>
      </c>
      <c r="D18" s="367" t="s">
        <v>146</v>
      </c>
      <c r="E18" s="367" t="s">
        <v>131</v>
      </c>
      <c r="F18" s="367" t="s">
        <v>14</v>
      </c>
      <c r="G18" s="367"/>
      <c r="H18" s="367" t="s">
        <v>147</v>
      </c>
      <c r="I18" s="367" t="s">
        <v>122</v>
      </c>
      <c r="J18" s="367" t="s">
        <v>19</v>
      </c>
      <c r="K18" s="367"/>
      <c r="L18" s="367" t="s">
        <v>20</v>
      </c>
      <c r="M18" s="367" t="s">
        <v>21</v>
      </c>
      <c r="N18" s="367"/>
    </row>
    <row r="19" spans="1:14" s="245" customFormat="1" ht="12.75" thickBot="1" thickTop="1">
      <c r="A19" s="372"/>
      <c r="B19" s="367"/>
      <c r="C19" s="367"/>
      <c r="D19" s="367"/>
      <c r="E19" s="367"/>
      <c r="F19" s="367" t="s">
        <v>22</v>
      </c>
      <c r="G19" s="360" t="s">
        <v>23</v>
      </c>
      <c r="H19" s="367"/>
      <c r="I19" s="367"/>
      <c r="J19" s="367" t="s">
        <v>22</v>
      </c>
      <c r="K19" s="360" t="s">
        <v>29</v>
      </c>
      <c r="L19" s="367"/>
      <c r="M19" s="367" t="s">
        <v>22</v>
      </c>
      <c r="N19" s="358" t="s">
        <v>23</v>
      </c>
    </row>
    <row r="20" spans="1:14" s="245" customFormat="1" ht="26.25" customHeight="1" thickBot="1" thickTop="1">
      <c r="A20" s="372"/>
      <c r="B20" s="367"/>
      <c r="C20" s="367"/>
      <c r="D20" s="367"/>
      <c r="E20" s="367"/>
      <c r="F20" s="367"/>
      <c r="G20" s="360"/>
      <c r="H20" s="367"/>
      <c r="I20" s="367"/>
      <c r="J20" s="367"/>
      <c r="K20" s="360"/>
      <c r="L20" s="367"/>
      <c r="M20" s="367"/>
      <c r="N20" s="358"/>
    </row>
    <row r="21" spans="1:14" s="245" customFormat="1" ht="12.75" thickBot="1" thickTop="1">
      <c r="A21" s="258">
        <v>1</v>
      </c>
      <c r="B21" s="258">
        <v>2</v>
      </c>
      <c r="C21" s="258">
        <v>3</v>
      </c>
      <c r="D21" s="258">
        <v>4</v>
      </c>
      <c r="E21" s="258">
        <v>5</v>
      </c>
      <c r="F21" s="258">
        <v>6</v>
      </c>
      <c r="G21" s="258">
        <v>7</v>
      </c>
      <c r="H21" s="258">
        <v>8</v>
      </c>
      <c r="I21" s="258">
        <v>9</v>
      </c>
      <c r="J21" s="258">
        <v>10</v>
      </c>
      <c r="K21" s="258">
        <v>11</v>
      </c>
      <c r="L21" s="258">
        <v>12</v>
      </c>
      <c r="M21" s="258">
        <v>13</v>
      </c>
      <c r="N21" s="258">
        <v>14</v>
      </c>
    </row>
    <row r="22" spans="1:14" s="245" customFormat="1" ht="12.75" thickBot="1" thickTop="1">
      <c r="A22" s="259" t="s">
        <v>132</v>
      </c>
      <c r="B22" s="259" t="s">
        <v>30</v>
      </c>
      <c r="C22" s="260" t="s">
        <v>31</v>
      </c>
      <c r="D22" s="261">
        <f>D24+D59+D79+D84</f>
        <v>0</v>
      </c>
      <c r="E22" s="261">
        <f>E26+E29+E32+E33+E37+E45+E46+E86+E54</f>
        <v>0</v>
      </c>
      <c r="F22" s="261">
        <f aca="true" t="shared" si="0" ref="F22:L22">F24+F59+F79+F84</f>
        <v>0</v>
      </c>
      <c r="G22" s="261">
        <f t="shared" si="0"/>
        <v>0</v>
      </c>
      <c r="H22" s="261">
        <f t="shared" si="0"/>
        <v>0</v>
      </c>
      <c r="I22" s="261">
        <f t="shared" si="0"/>
        <v>0</v>
      </c>
      <c r="J22" s="261">
        <f t="shared" si="0"/>
        <v>0</v>
      </c>
      <c r="K22" s="261">
        <f t="shared" si="0"/>
        <v>0</v>
      </c>
      <c r="L22" s="261">
        <f t="shared" si="0"/>
        <v>0</v>
      </c>
      <c r="M22" s="261">
        <f>F22-H22+I22-J22</f>
        <v>0</v>
      </c>
      <c r="N22" s="261">
        <f>N24+N59+N79+N84</f>
        <v>0</v>
      </c>
    </row>
    <row r="23" spans="1:14" s="245" customFormat="1" ht="12.75" thickBot="1" thickTop="1">
      <c r="A23" s="257" t="s">
        <v>43</v>
      </c>
      <c r="B23" s="259"/>
      <c r="C23" s="26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</row>
    <row r="24" spans="1:14" s="245" customFormat="1" ht="12.75" thickBot="1" thickTop="1">
      <c r="A24" s="257" t="s">
        <v>44</v>
      </c>
      <c r="B24" s="259">
        <v>2000</v>
      </c>
      <c r="C24" s="260" t="s">
        <v>33</v>
      </c>
      <c r="D24" s="261">
        <f>D25+D30+D47+D50+D54+D58</f>
        <v>0</v>
      </c>
      <c r="E24" s="261">
        <v>0</v>
      </c>
      <c r="F24" s="261">
        <f aca="true" t="shared" si="1" ref="F24:L24">F25+F30+F47+F50+F54+F58</f>
        <v>0</v>
      </c>
      <c r="G24" s="261">
        <f t="shared" si="1"/>
        <v>0</v>
      </c>
      <c r="H24" s="261">
        <f t="shared" si="1"/>
        <v>0</v>
      </c>
      <c r="I24" s="261">
        <f t="shared" si="1"/>
        <v>0</v>
      </c>
      <c r="J24" s="261">
        <f t="shared" si="1"/>
        <v>0</v>
      </c>
      <c r="K24" s="261">
        <f t="shared" si="1"/>
        <v>0</v>
      </c>
      <c r="L24" s="261">
        <f t="shared" si="1"/>
        <v>0</v>
      </c>
      <c r="M24" s="261">
        <f aca="true" t="shared" si="2" ref="M24:M55">F24-H24+I24-J24</f>
        <v>0</v>
      </c>
      <c r="N24" s="261">
        <f>N25+N30+N47+N50+N54+N58</f>
        <v>0</v>
      </c>
    </row>
    <row r="25" spans="1:14" s="245" customFormat="1" ht="12.75" thickBot="1" thickTop="1">
      <c r="A25" s="262" t="s">
        <v>46</v>
      </c>
      <c r="B25" s="259">
        <v>2100</v>
      </c>
      <c r="C25" s="260" t="s">
        <v>35</v>
      </c>
      <c r="D25" s="261">
        <f>D26+D29</f>
        <v>0</v>
      </c>
      <c r="E25" s="261">
        <v>0</v>
      </c>
      <c r="F25" s="261">
        <f aca="true" t="shared" si="3" ref="F25:L25">F26+F29</f>
        <v>0</v>
      </c>
      <c r="G25" s="261">
        <f t="shared" si="3"/>
        <v>0</v>
      </c>
      <c r="H25" s="261">
        <f t="shared" si="3"/>
        <v>0</v>
      </c>
      <c r="I25" s="261">
        <f t="shared" si="3"/>
        <v>0</v>
      </c>
      <c r="J25" s="261">
        <f t="shared" si="3"/>
        <v>0</v>
      </c>
      <c r="K25" s="261">
        <f t="shared" si="3"/>
        <v>0</v>
      </c>
      <c r="L25" s="261">
        <f t="shared" si="3"/>
        <v>0</v>
      </c>
      <c r="M25" s="261">
        <f t="shared" si="2"/>
        <v>0</v>
      </c>
      <c r="N25" s="261">
        <f>N26+N29</f>
        <v>0</v>
      </c>
    </row>
    <row r="26" spans="1:14" s="245" customFormat="1" ht="12.75" thickBot="1" thickTop="1">
      <c r="A26" s="263" t="s">
        <v>48</v>
      </c>
      <c r="B26" s="264">
        <v>2110</v>
      </c>
      <c r="C26" s="265" t="s">
        <v>37</v>
      </c>
      <c r="D26" s="266">
        <f>SUM(D27:D28)</f>
        <v>0</v>
      </c>
      <c r="E26" s="267">
        <v>0</v>
      </c>
      <c r="F26" s="266">
        <f aca="true" t="shared" si="4" ref="F26:L26">SUM(F27:F28)</f>
        <v>0</v>
      </c>
      <c r="G26" s="266">
        <f t="shared" si="4"/>
        <v>0</v>
      </c>
      <c r="H26" s="266">
        <f t="shared" si="4"/>
        <v>0</v>
      </c>
      <c r="I26" s="266">
        <f t="shared" si="4"/>
        <v>0</v>
      </c>
      <c r="J26" s="266">
        <f t="shared" si="4"/>
        <v>0</v>
      </c>
      <c r="K26" s="266">
        <f t="shared" si="4"/>
        <v>0</v>
      </c>
      <c r="L26" s="266">
        <f t="shared" si="4"/>
        <v>0</v>
      </c>
      <c r="M26" s="261">
        <f t="shared" si="2"/>
        <v>0</v>
      </c>
      <c r="N26" s="266">
        <f>SUM(N27:N28)</f>
        <v>0</v>
      </c>
    </row>
    <row r="27" spans="1:14" s="245" customFormat="1" ht="12.75" thickBot="1" thickTop="1">
      <c r="A27" s="268" t="s">
        <v>49</v>
      </c>
      <c r="B27" s="257">
        <v>2111</v>
      </c>
      <c r="C27" s="269" t="s">
        <v>39</v>
      </c>
      <c r="D27" s="270">
        <v>0</v>
      </c>
      <c r="E27" s="271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61">
        <f t="shared" si="2"/>
        <v>0</v>
      </c>
      <c r="N27" s="270">
        <v>0</v>
      </c>
    </row>
    <row r="28" spans="1:14" s="245" customFormat="1" ht="12.75" thickBot="1" thickTop="1">
      <c r="A28" s="268" t="s">
        <v>50</v>
      </c>
      <c r="B28" s="257">
        <v>2112</v>
      </c>
      <c r="C28" s="269" t="s">
        <v>41</v>
      </c>
      <c r="D28" s="270">
        <v>0</v>
      </c>
      <c r="E28" s="271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61">
        <f t="shared" si="2"/>
        <v>0</v>
      </c>
      <c r="N28" s="270">
        <v>0</v>
      </c>
    </row>
    <row r="29" spans="1:14" s="245" customFormat="1" ht="11.25" customHeight="1" thickBot="1" thickTop="1">
      <c r="A29" s="272" t="s">
        <v>51</v>
      </c>
      <c r="B29" s="264">
        <v>2120</v>
      </c>
      <c r="C29" s="265" t="s">
        <v>42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7">
        <v>0</v>
      </c>
      <c r="M29" s="261">
        <f t="shared" si="2"/>
        <v>0</v>
      </c>
      <c r="N29" s="267">
        <v>0</v>
      </c>
    </row>
    <row r="30" spans="1:14" s="245" customFormat="1" ht="12.75" thickBot="1" thickTop="1">
      <c r="A30" s="273" t="s">
        <v>52</v>
      </c>
      <c r="B30" s="259">
        <v>2200</v>
      </c>
      <c r="C30" s="260" t="s">
        <v>45</v>
      </c>
      <c r="D30" s="274">
        <f>SUM(D31:D37)+D44</f>
        <v>0</v>
      </c>
      <c r="E30" s="274">
        <v>0</v>
      </c>
      <c r="F30" s="274">
        <f aca="true" t="shared" si="5" ref="F30:L30">SUM(F31:F37)+F44</f>
        <v>0</v>
      </c>
      <c r="G30" s="274">
        <f t="shared" si="5"/>
        <v>0</v>
      </c>
      <c r="H30" s="274">
        <f t="shared" si="5"/>
        <v>0</v>
      </c>
      <c r="I30" s="274">
        <f t="shared" si="5"/>
        <v>0</v>
      </c>
      <c r="J30" s="274">
        <f t="shared" si="5"/>
        <v>0</v>
      </c>
      <c r="K30" s="274">
        <f t="shared" si="5"/>
        <v>0</v>
      </c>
      <c r="L30" s="274">
        <f t="shared" si="5"/>
        <v>0</v>
      </c>
      <c r="M30" s="261">
        <f t="shared" si="2"/>
        <v>0</v>
      </c>
      <c r="N30" s="274">
        <f>SUM(N31:N37)+N44</f>
        <v>0</v>
      </c>
    </row>
    <row r="31" spans="1:14" s="245" customFormat="1" ht="12.75" thickBot="1" thickTop="1">
      <c r="A31" s="263" t="s">
        <v>53</v>
      </c>
      <c r="B31" s="264">
        <v>2210</v>
      </c>
      <c r="C31" s="265" t="s">
        <v>47</v>
      </c>
      <c r="D31" s="267">
        <v>0</v>
      </c>
      <c r="E31" s="266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1">
        <f t="shared" si="2"/>
        <v>0</v>
      </c>
      <c r="N31" s="267">
        <v>0</v>
      </c>
    </row>
    <row r="32" spans="1:14" s="245" customFormat="1" ht="12.75" thickBot="1" thickTop="1">
      <c r="A32" s="263" t="s">
        <v>54</v>
      </c>
      <c r="B32" s="264">
        <v>2220</v>
      </c>
      <c r="C32" s="264">
        <v>100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0</v>
      </c>
      <c r="M32" s="261">
        <f t="shared" si="2"/>
        <v>0</v>
      </c>
      <c r="N32" s="267">
        <v>0</v>
      </c>
    </row>
    <row r="33" spans="1:14" s="245" customFormat="1" ht="12.75" thickBot="1" thickTop="1">
      <c r="A33" s="263" t="s">
        <v>55</v>
      </c>
      <c r="B33" s="264">
        <v>2230</v>
      </c>
      <c r="C33" s="264">
        <v>110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1">
        <f t="shared" si="2"/>
        <v>0</v>
      </c>
      <c r="N33" s="267">
        <v>0</v>
      </c>
    </row>
    <row r="34" spans="1:14" s="245" customFormat="1" ht="12.75" thickBot="1" thickTop="1">
      <c r="A34" s="263" t="s">
        <v>56</v>
      </c>
      <c r="B34" s="264">
        <v>2240</v>
      </c>
      <c r="C34" s="264">
        <v>120</v>
      </c>
      <c r="D34" s="267">
        <v>0</v>
      </c>
      <c r="E34" s="266">
        <v>0</v>
      </c>
      <c r="F34" s="267">
        <v>0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1">
        <f t="shared" si="2"/>
        <v>0</v>
      </c>
      <c r="N34" s="267">
        <v>0</v>
      </c>
    </row>
    <row r="35" spans="1:14" s="245" customFormat="1" ht="12.75" thickBot="1" thickTop="1">
      <c r="A35" s="263" t="s">
        <v>57</v>
      </c>
      <c r="B35" s="264">
        <v>2250</v>
      </c>
      <c r="C35" s="264">
        <v>130</v>
      </c>
      <c r="D35" s="267">
        <v>0</v>
      </c>
      <c r="E35" s="266">
        <v>0</v>
      </c>
      <c r="F35" s="267">
        <v>0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1">
        <f t="shared" si="2"/>
        <v>0</v>
      </c>
      <c r="N35" s="267">
        <v>0</v>
      </c>
    </row>
    <row r="36" spans="1:14" s="245" customFormat="1" ht="12.75" customHeight="1" thickBot="1" thickTop="1">
      <c r="A36" s="272" t="s">
        <v>58</v>
      </c>
      <c r="B36" s="264">
        <v>2260</v>
      </c>
      <c r="C36" s="264">
        <v>140</v>
      </c>
      <c r="D36" s="267">
        <v>0</v>
      </c>
      <c r="E36" s="266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7">
        <v>0</v>
      </c>
      <c r="M36" s="261">
        <f t="shared" si="2"/>
        <v>0</v>
      </c>
      <c r="N36" s="267">
        <v>0</v>
      </c>
    </row>
    <row r="37" spans="1:14" s="245" customFormat="1" ht="12.75" thickBot="1" thickTop="1">
      <c r="A37" s="272" t="s">
        <v>59</v>
      </c>
      <c r="B37" s="264">
        <v>2270</v>
      </c>
      <c r="C37" s="264">
        <v>150</v>
      </c>
      <c r="D37" s="266">
        <f>SUM(D38:D43)</f>
        <v>0</v>
      </c>
      <c r="E37" s="267">
        <v>0</v>
      </c>
      <c r="F37" s="266">
        <f aca="true" t="shared" si="6" ref="F37:L37">SUM(F38:F43)</f>
        <v>0</v>
      </c>
      <c r="G37" s="266">
        <f t="shared" si="6"/>
        <v>0</v>
      </c>
      <c r="H37" s="266">
        <f t="shared" si="6"/>
        <v>0</v>
      </c>
      <c r="I37" s="266">
        <f t="shared" si="6"/>
        <v>0</v>
      </c>
      <c r="J37" s="266">
        <f t="shared" si="6"/>
        <v>0</v>
      </c>
      <c r="K37" s="266">
        <f t="shared" si="6"/>
        <v>0</v>
      </c>
      <c r="L37" s="266">
        <f t="shared" si="6"/>
        <v>0</v>
      </c>
      <c r="M37" s="261">
        <f t="shared" si="2"/>
        <v>0</v>
      </c>
      <c r="N37" s="266">
        <f>SUM(N38:N43)</f>
        <v>0</v>
      </c>
    </row>
    <row r="38" spans="1:14" s="245" customFormat="1" ht="12.75" thickBot="1" thickTop="1">
      <c r="A38" s="268" t="s">
        <v>60</v>
      </c>
      <c r="B38" s="257">
        <v>2271</v>
      </c>
      <c r="C38" s="257">
        <v>160</v>
      </c>
      <c r="D38" s="270">
        <v>0</v>
      </c>
      <c r="E38" s="271">
        <v>0</v>
      </c>
      <c r="F38" s="270">
        <v>0</v>
      </c>
      <c r="G38" s="270">
        <v>0</v>
      </c>
      <c r="H38" s="270">
        <v>0</v>
      </c>
      <c r="I38" s="270">
        <v>0</v>
      </c>
      <c r="J38" s="270">
        <v>0</v>
      </c>
      <c r="K38" s="270">
        <v>0</v>
      </c>
      <c r="L38" s="270">
        <v>0</v>
      </c>
      <c r="M38" s="261">
        <f t="shared" si="2"/>
        <v>0</v>
      </c>
      <c r="N38" s="270">
        <v>0</v>
      </c>
    </row>
    <row r="39" spans="1:14" s="245" customFormat="1" ht="12.75" thickBot="1" thickTop="1">
      <c r="A39" s="268" t="s">
        <v>61</v>
      </c>
      <c r="B39" s="257">
        <v>2272</v>
      </c>
      <c r="C39" s="257">
        <v>170</v>
      </c>
      <c r="D39" s="270">
        <v>0</v>
      </c>
      <c r="E39" s="271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61">
        <f t="shared" si="2"/>
        <v>0</v>
      </c>
      <c r="N39" s="270">
        <v>0</v>
      </c>
    </row>
    <row r="40" spans="1:14" s="245" customFormat="1" ht="12.75" thickBot="1" thickTop="1">
      <c r="A40" s="268" t="s">
        <v>62</v>
      </c>
      <c r="B40" s="257">
        <v>2273</v>
      </c>
      <c r="C40" s="257">
        <v>180</v>
      </c>
      <c r="D40" s="270">
        <v>0</v>
      </c>
      <c r="E40" s="271">
        <v>0</v>
      </c>
      <c r="F40" s="270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61">
        <f t="shared" si="2"/>
        <v>0</v>
      </c>
      <c r="N40" s="270">
        <v>0</v>
      </c>
    </row>
    <row r="41" spans="1:14" s="245" customFormat="1" ht="12.75" thickBot="1" thickTop="1">
      <c r="A41" s="171" t="s">
        <v>170</v>
      </c>
      <c r="B41" s="257">
        <v>2274</v>
      </c>
      <c r="C41" s="257">
        <v>190</v>
      </c>
      <c r="D41" s="270">
        <v>0</v>
      </c>
      <c r="E41" s="271">
        <v>0</v>
      </c>
      <c r="F41" s="270">
        <v>0</v>
      </c>
      <c r="G41" s="270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61">
        <f t="shared" si="2"/>
        <v>0</v>
      </c>
      <c r="N41" s="270">
        <v>0</v>
      </c>
    </row>
    <row r="42" spans="1:14" s="245" customFormat="1" ht="12.75" thickBot="1" thickTop="1">
      <c r="A42" s="171" t="s">
        <v>171</v>
      </c>
      <c r="B42" s="257">
        <v>2275</v>
      </c>
      <c r="C42" s="257">
        <v>200</v>
      </c>
      <c r="D42" s="270">
        <v>0</v>
      </c>
      <c r="E42" s="271">
        <v>0</v>
      </c>
      <c r="F42" s="270">
        <v>0</v>
      </c>
      <c r="G42" s="270">
        <v>0</v>
      </c>
      <c r="H42" s="270">
        <v>0</v>
      </c>
      <c r="I42" s="270">
        <v>0</v>
      </c>
      <c r="J42" s="270">
        <v>0</v>
      </c>
      <c r="K42" s="270">
        <v>0</v>
      </c>
      <c r="L42" s="270">
        <v>0</v>
      </c>
      <c r="M42" s="261">
        <f t="shared" si="2"/>
        <v>0</v>
      </c>
      <c r="N42" s="270">
        <v>0</v>
      </c>
    </row>
    <row r="43" spans="1:14" s="245" customFormat="1" ht="12.75" thickBot="1" thickTop="1">
      <c r="A43" s="268" t="s">
        <v>63</v>
      </c>
      <c r="B43" s="257">
        <v>2276</v>
      </c>
      <c r="C43" s="257">
        <v>210</v>
      </c>
      <c r="D43" s="270">
        <v>0</v>
      </c>
      <c r="E43" s="271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0">
        <v>0</v>
      </c>
      <c r="M43" s="261">
        <f t="shared" si="2"/>
        <v>0</v>
      </c>
      <c r="N43" s="270">
        <v>0</v>
      </c>
    </row>
    <row r="44" spans="1:14" s="245" customFormat="1" ht="24" thickBot="1" thickTop="1">
      <c r="A44" s="272" t="s">
        <v>64</v>
      </c>
      <c r="B44" s="264">
        <v>2280</v>
      </c>
      <c r="C44" s="264">
        <v>220</v>
      </c>
      <c r="D44" s="266">
        <f>SUM(D45:D46)</f>
        <v>0</v>
      </c>
      <c r="E44" s="266">
        <v>0</v>
      </c>
      <c r="F44" s="266">
        <f aca="true" t="shared" si="7" ref="F44:L44">SUM(F45:F46)</f>
        <v>0</v>
      </c>
      <c r="G44" s="266">
        <f t="shared" si="7"/>
        <v>0</v>
      </c>
      <c r="H44" s="266">
        <f t="shared" si="7"/>
        <v>0</v>
      </c>
      <c r="I44" s="266">
        <f t="shared" si="7"/>
        <v>0</v>
      </c>
      <c r="J44" s="266">
        <f t="shared" si="7"/>
        <v>0</v>
      </c>
      <c r="K44" s="266">
        <f t="shared" si="7"/>
        <v>0</v>
      </c>
      <c r="L44" s="266">
        <f t="shared" si="7"/>
        <v>0</v>
      </c>
      <c r="M44" s="261">
        <f t="shared" si="2"/>
        <v>0</v>
      </c>
      <c r="N44" s="266">
        <f>SUM(N45:N46)</f>
        <v>0</v>
      </c>
    </row>
    <row r="45" spans="1:14" s="245" customFormat="1" ht="24" thickBot="1" thickTop="1">
      <c r="A45" s="275" t="s">
        <v>65</v>
      </c>
      <c r="B45" s="257">
        <v>2281</v>
      </c>
      <c r="C45" s="257">
        <v>230</v>
      </c>
      <c r="D45" s="270">
        <v>0</v>
      </c>
      <c r="E45" s="270">
        <v>0</v>
      </c>
      <c r="F45" s="270">
        <v>0</v>
      </c>
      <c r="G45" s="270">
        <v>0</v>
      </c>
      <c r="H45" s="270">
        <v>0</v>
      </c>
      <c r="I45" s="270">
        <v>0</v>
      </c>
      <c r="J45" s="270">
        <v>0</v>
      </c>
      <c r="K45" s="270">
        <v>0</v>
      </c>
      <c r="L45" s="270">
        <v>0</v>
      </c>
      <c r="M45" s="261">
        <f t="shared" si="2"/>
        <v>0</v>
      </c>
      <c r="N45" s="270">
        <v>0</v>
      </c>
    </row>
    <row r="46" spans="1:14" s="245" customFormat="1" ht="24" thickBot="1" thickTop="1">
      <c r="A46" s="268" t="s">
        <v>66</v>
      </c>
      <c r="B46" s="257">
        <v>2282</v>
      </c>
      <c r="C46" s="257">
        <v>240</v>
      </c>
      <c r="D46" s="270">
        <v>0</v>
      </c>
      <c r="E46" s="270">
        <v>0</v>
      </c>
      <c r="F46" s="270">
        <v>0</v>
      </c>
      <c r="G46" s="270">
        <v>0</v>
      </c>
      <c r="H46" s="270">
        <v>0</v>
      </c>
      <c r="I46" s="270">
        <v>0</v>
      </c>
      <c r="J46" s="270">
        <v>0</v>
      </c>
      <c r="K46" s="270">
        <v>0</v>
      </c>
      <c r="L46" s="270">
        <v>0</v>
      </c>
      <c r="M46" s="261">
        <f t="shared" si="2"/>
        <v>0</v>
      </c>
      <c r="N46" s="270">
        <v>0</v>
      </c>
    </row>
    <row r="47" spans="1:14" s="245" customFormat="1" ht="12.75" thickBot="1" thickTop="1">
      <c r="A47" s="262" t="s">
        <v>67</v>
      </c>
      <c r="B47" s="259">
        <v>2400</v>
      </c>
      <c r="C47" s="259">
        <v>250</v>
      </c>
      <c r="D47" s="274">
        <f aca="true" t="shared" si="8" ref="D47:L47">SUM(D48:D49)</f>
        <v>0</v>
      </c>
      <c r="E47" s="274">
        <f t="shared" si="8"/>
        <v>0</v>
      </c>
      <c r="F47" s="274">
        <f t="shared" si="8"/>
        <v>0</v>
      </c>
      <c r="G47" s="274">
        <f t="shared" si="8"/>
        <v>0</v>
      </c>
      <c r="H47" s="274">
        <f t="shared" si="8"/>
        <v>0</v>
      </c>
      <c r="I47" s="274">
        <f t="shared" si="8"/>
        <v>0</v>
      </c>
      <c r="J47" s="274">
        <f t="shared" si="8"/>
        <v>0</v>
      </c>
      <c r="K47" s="274">
        <f t="shared" si="8"/>
        <v>0</v>
      </c>
      <c r="L47" s="274">
        <f t="shared" si="8"/>
        <v>0</v>
      </c>
      <c r="M47" s="261">
        <f t="shared" si="2"/>
        <v>0</v>
      </c>
      <c r="N47" s="274">
        <f>SUM(N48:N49)</f>
        <v>0</v>
      </c>
    </row>
    <row r="48" spans="1:14" s="245" customFormat="1" ht="12.75" thickBot="1" thickTop="1">
      <c r="A48" s="276" t="s">
        <v>68</v>
      </c>
      <c r="B48" s="264">
        <v>2410</v>
      </c>
      <c r="C48" s="264">
        <v>260</v>
      </c>
      <c r="D48" s="267">
        <v>0</v>
      </c>
      <c r="E48" s="266">
        <v>0</v>
      </c>
      <c r="F48" s="267">
        <v>0</v>
      </c>
      <c r="G48" s="267">
        <v>0</v>
      </c>
      <c r="H48" s="267">
        <v>0</v>
      </c>
      <c r="I48" s="267">
        <v>0</v>
      </c>
      <c r="J48" s="267">
        <v>0</v>
      </c>
      <c r="K48" s="267">
        <v>0</v>
      </c>
      <c r="L48" s="267">
        <v>0</v>
      </c>
      <c r="M48" s="261">
        <f t="shared" si="2"/>
        <v>0</v>
      </c>
      <c r="N48" s="267">
        <v>0</v>
      </c>
    </row>
    <row r="49" spans="1:14" s="245" customFormat="1" ht="12.75" thickBot="1" thickTop="1">
      <c r="A49" s="276" t="s">
        <v>69</v>
      </c>
      <c r="B49" s="264">
        <v>2420</v>
      </c>
      <c r="C49" s="264">
        <v>270</v>
      </c>
      <c r="D49" s="267">
        <v>0</v>
      </c>
      <c r="E49" s="266">
        <v>0</v>
      </c>
      <c r="F49" s="267">
        <v>0</v>
      </c>
      <c r="G49" s="267">
        <v>0</v>
      </c>
      <c r="H49" s="267">
        <v>0</v>
      </c>
      <c r="I49" s="267">
        <v>0</v>
      </c>
      <c r="J49" s="267">
        <v>0</v>
      </c>
      <c r="K49" s="267">
        <v>0</v>
      </c>
      <c r="L49" s="267">
        <v>0</v>
      </c>
      <c r="M49" s="261">
        <f t="shared" si="2"/>
        <v>0</v>
      </c>
      <c r="N49" s="267">
        <v>0</v>
      </c>
    </row>
    <row r="50" spans="1:14" s="245" customFormat="1" ht="11.25" customHeight="1" thickBot="1" thickTop="1">
      <c r="A50" s="277" t="s">
        <v>70</v>
      </c>
      <c r="B50" s="259">
        <v>2600</v>
      </c>
      <c r="C50" s="259">
        <v>280</v>
      </c>
      <c r="D50" s="274">
        <f aca="true" t="shared" si="9" ref="D50:L50">SUM(D51:D53)</f>
        <v>0</v>
      </c>
      <c r="E50" s="274">
        <f t="shared" si="9"/>
        <v>0</v>
      </c>
      <c r="F50" s="274">
        <f t="shared" si="9"/>
        <v>0</v>
      </c>
      <c r="G50" s="274">
        <f t="shared" si="9"/>
        <v>0</v>
      </c>
      <c r="H50" s="274">
        <f t="shared" si="9"/>
        <v>0</v>
      </c>
      <c r="I50" s="274">
        <f t="shared" si="9"/>
        <v>0</v>
      </c>
      <c r="J50" s="274">
        <f t="shared" si="9"/>
        <v>0</v>
      </c>
      <c r="K50" s="274">
        <f t="shared" si="9"/>
        <v>0</v>
      </c>
      <c r="L50" s="274">
        <f t="shared" si="9"/>
        <v>0</v>
      </c>
      <c r="M50" s="261">
        <f t="shared" si="2"/>
        <v>0</v>
      </c>
      <c r="N50" s="274">
        <f>SUM(N51:N53)</f>
        <v>0</v>
      </c>
    </row>
    <row r="51" spans="1:14" s="245" customFormat="1" ht="11.25" customHeight="1" thickBot="1" thickTop="1">
      <c r="A51" s="272" t="s">
        <v>71</v>
      </c>
      <c r="B51" s="264">
        <v>2610</v>
      </c>
      <c r="C51" s="264">
        <v>290</v>
      </c>
      <c r="D51" s="278">
        <v>0</v>
      </c>
      <c r="E51" s="279">
        <v>0</v>
      </c>
      <c r="F51" s="278">
        <v>0</v>
      </c>
      <c r="G51" s="278">
        <v>0</v>
      </c>
      <c r="H51" s="278">
        <v>0</v>
      </c>
      <c r="I51" s="278">
        <v>0</v>
      </c>
      <c r="J51" s="278">
        <v>0</v>
      </c>
      <c r="K51" s="278">
        <v>0</v>
      </c>
      <c r="L51" s="278">
        <v>0</v>
      </c>
      <c r="M51" s="261">
        <f t="shared" si="2"/>
        <v>0</v>
      </c>
      <c r="N51" s="278">
        <v>0</v>
      </c>
    </row>
    <row r="52" spans="1:14" s="245" customFormat="1" ht="12.75" thickBot="1" thickTop="1">
      <c r="A52" s="272" t="s">
        <v>72</v>
      </c>
      <c r="B52" s="264">
        <v>2620</v>
      </c>
      <c r="C52" s="264">
        <v>300</v>
      </c>
      <c r="D52" s="278">
        <v>0</v>
      </c>
      <c r="E52" s="279">
        <v>0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  <c r="L52" s="278">
        <v>0</v>
      </c>
      <c r="M52" s="261">
        <f t="shared" si="2"/>
        <v>0</v>
      </c>
      <c r="N52" s="278">
        <v>0</v>
      </c>
    </row>
    <row r="53" spans="1:14" s="245" customFormat="1" ht="12" customHeight="1" thickBot="1" thickTop="1">
      <c r="A53" s="276" t="s">
        <v>73</v>
      </c>
      <c r="B53" s="264">
        <v>2630</v>
      </c>
      <c r="C53" s="264">
        <v>310</v>
      </c>
      <c r="D53" s="278">
        <v>0</v>
      </c>
      <c r="E53" s="279">
        <v>0</v>
      </c>
      <c r="F53" s="278">
        <v>0</v>
      </c>
      <c r="G53" s="278">
        <v>0</v>
      </c>
      <c r="H53" s="278">
        <v>0</v>
      </c>
      <c r="I53" s="278">
        <v>0</v>
      </c>
      <c r="J53" s="278">
        <v>0</v>
      </c>
      <c r="K53" s="278">
        <v>0</v>
      </c>
      <c r="L53" s="278">
        <v>0</v>
      </c>
      <c r="M53" s="261">
        <f t="shared" si="2"/>
        <v>0</v>
      </c>
      <c r="N53" s="278">
        <v>0</v>
      </c>
    </row>
    <row r="54" spans="1:14" s="245" customFormat="1" ht="12.75" thickBot="1" thickTop="1">
      <c r="A54" s="273" t="s">
        <v>74</v>
      </c>
      <c r="B54" s="259">
        <v>2700</v>
      </c>
      <c r="C54" s="259">
        <v>320</v>
      </c>
      <c r="D54" s="280">
        <f>SUM(D55:D57)</f>
        <v>0</v>
      </c>
      <c r="E54" s="280">
        <v>0</v>
      </c>
      <c r="F54" s="280">
        <f aca="true" t="shared" si="10" ref="F54:L54">SUM(F55:F57)</f>
        <v>0</v>
      </c>
      <c r="G54" s="280">
        <f t="shared" si="10"/>
        <v>0</v>
      </c>
      <c r="H54" s="280">
        <f t="shared" si="10"/>
        <v>0</v>
      </c>
      <c r="I54" s="280">
        <f t="shared" si="10"/>
        <v>0</v>
      </c>
      <c r="J54" s="280">
        <f t="shared" si="10"/>
        <v>0</v>
      </c>
      <c r="K54" s="280">
        <f t="shared" si="10"/>
        <v>0</v>
      </c>
      <c r="L54" s="280">
        <f t="shared" si="10"/>
        <v>0</v>
      </c>
      <c r="M54" s="261">
        <f t="shared" si="2"/>
        <v>0</v>
      </c>
      <c r="N54" s="280">
        <f>SUM(N55:N57)</f>
        <v>0</v>
      </c>
    </row>
    <row r="55" spans="1:14" s="245" customFormat="1" ht="12.75" thickBot="1" thickTop="1">
      <c r="A55" s="272" t="s">
        <v>75</v>
      </c>
      <c r="B55" s="264">
        <v>2710</v>
      </c>
      <c r="C55" s="264">
        <v>330</v>
      </c>
      <c r="D55" s="278">
        <v>0</v>
      </c>
      <c r="E55" s="279">
        <v>0</v>
      </c>
      <c r="F55" s="278">
        <v>0</v>
      </c>
      <c r="G55" s="278">
        <v>0</v>
      </c>
      <c r="H55" s="278">
        <v>0</v>
      </c>
      <c r="I55" s="278">
        <v>0</v>
      </c>
      <c r="J55" s="278">
        <v>0</v>
      </c>
      <c r="K55" s="278">
        <v>0</v>
      </c>
      <c r="L55" s="278">
        <v>0</v>
      </c>
      <c r="M55" s="261">
        <f t="shared" si="2"/>
        <v>0</v>
      </c>
      <c r="N55" s="278">
        <v>0</v>
      </c>
    </row>
    <row r="56" spans="1:14" s="245" customFormat="1" ht="12.75" thickBot="1" thickTop="1">
      <c r="A56" s="272" t="s">
        <v>76</v>
      </c>
      <c r="B56" s="264">
        <v>2720</v>
      </c>
      <c r="C56" s="264">
        <v>340</v>
      </c>
      <c r="D56" s="278">
        <v>0</v>
      </c>
      <c r="E56" s="279">
        <v>0</v>
      </c>
      <c r="F56" s="278">
        <v>0</v>
      </c>
      <c r="G56" s="278">
        <v>0</v>
      </c>
      <c r="H56" s="278">
        <v>0</v>
      </c>
      <c r="I56" s="278">
        <v>0</v>
      </c>
      <c r="J56" s="278">
        <v>0</v>
      </c>
      <c r="K56" s="278">
        <v>0</v>
      </c>
      <c r="L56" s="278">
        <v>0</v>
      </c>
      <c r="M56" s="261">
        <f aca="true" t="shared" si="11" ref="M56:M85">F56-H56+I56-J56</f>
        <v>0</v>
      </c>
      <c r="N56" s="278">
        <v>0</v>
      </c>
    </row>
    <row r="57" spans="1:14" s="245" customFormat="1" ht="12.75" thickBot="1" thickTop="1">
      <c r="A57" s="272" t="s">
        <v>77</v>
      </c>
      <c r="B57" s="264">
        <v>2730</v>
      </c>
      <c r="C57" s="264">
        <v>350</v>
      </c>
      <c r="D57" s="278">
        <v>0</v>
      </c>
      <c r="E57" s="279">
        <v>0</v>
      </c>
      <c r="F57" s="278">
        <v>0</v>
      </c>
      <c r="G57" s="278">
        <v>0</v>
      </c>
      <c r="H57" s="278">
        <v>0</v>
      </c>
      <c r="I57" s="278">
        <v>0</v>
      </c>
      <c r="J57" s="278">
        <v>0</v>
      </c>
      <c r="K57" s="278">
        <v>0</v>
      </c>
      <c r="L57" s="278">
        <v>0</v>
      </c>
      <c r="M57" s="261">
        <f t="shared" si="11"/>
        <v>0</v>
      </c>
      <c r="N57" s="278">
        <v>0</v>
      </c>
    </row>
    <row r="58" spans="1:14" s="245" customFormat="1" ht="12.75" thickBot="1" thickTop="1">
      <c r="A58" s="273" t="s">
        <v>78</v>
      </c>
      <c r="B58" s="259">
        <v>2800</v>
      </c>
      <c r="C58" s="259">
        <v>360</v>
      </c>
      <c r="D58" s="281">
        <v>0</v>
      </c>
      <c r="E58" s="280">
        <v>0</v>
      </c>
      <c r="F58" s="281">
        <v>0</v>
      </c>
      <c r="G58" s="281">
        <v>0</v>
      </c>
      <c r="H58" s="281">
        <v>0</v>
      </c>
      <c r="I58" s="281">
        <v>0</v>
      </c>
      <c r="J58" s="281">
        <v>0</v>
      </c>
      <c r="K58" s="281">
        <v>0</v>
      </c>
      <c r="L58" s="281">
        <v>0</v>
      </c>
      <c r="M58" s="261">
        <f t="shared" si="11"/>
        <v>0</v>
      </c>
      <c r="N58" s="281">
        <v>0</v>
      </c>
    </row>
    <row r="59" spans="1:14" s="245" customFormat="1" ht="12.75" thickBot="1" thickTop="1">
      <c r="A59" s="259" t="s">
        <v>79</v>
      </c>
      <c r="B59" s="259">
        <v>3000</v>
      </c>
      <c r="C59" s="259">
        <v>370</v>
      </c>
      <c r="D59" s="280">
        <f aca="true" t="shared" si="12" ref="D59:L59">D60+D74</f>
        <v>0</v>
      </c>
      <c r="E59" s="280">
        <f t="shared" si="12"/>
        <v>0</v>
      </c>
      <c r="F59" s="280">
        <f t="shared" si="12"/>
        <v>0</v>
      </c>
      <c r="G59" s="280">
        <f t="shared" si="12"/>
        <v>0</v>
      </c>
      <c r="H59" s="280">
        <f t="shared" si="12"/>
        <v>0</v>
      </c>
      <c r="I59" s="280">
        <f t="shared" si="12"/>
        <v>0</v>
      </c>
      <c r="J59" s="280">
        <f t="shared" si="12"/>
        <v>0</v>
      </c>
      <c r="K59" s="280">
        <f t="shared" si="12"/>
        <v>0</v>
      </c>
      <c r="L59" s="280">
        <f t="shared" si="12"/>
        <v>0</v>
      </c>
      <c r="M59" s="261">
        <f t="shared" si="11"/>
        <v>0</v>
      </c>
      <c r="N59" s="280">
        <f>N60+N74</f>
        <v>0</v>
      </c>
    </row>
    <row r="60" spans="1:14" s="245" customFormat="1" ht="12.75" thickBot="1" thickTop="1">
      <c r="A60" s="262" t="s">
        <v>80</v>
      </c>
      <c r="B60" s="259">
        <v>3100</v>
      </c>
      <c r="C60" s="259">
        <v>380</v>
      </c>
      <c r="D60" s="280">
        <f aca="true" t="shared" si="13" ref="D60:L60">D61+D62+D65+D68+D72+D73</f>
        <v>0</v>
      </c>
      <c r="E60" s="280">
        <f t="shared" si="13"/>
        <v>0</v>
      </c>
      <c r="F60" s="280">
        <f t="shared" si="13"/>
        <v>0</v>
      </c>
      <c r="G60" s="280">
        <f t="shared" si="13"/>
        <v>0</v>
      </c>
      <c r="H60" s="280">
        <f t="shared" si="13"/>
        <v>0</v>
      </c>
      <c r="I60" s="280">
        <f t="shared" si="13"/>
        <v>0</v>
      </c>
      <c r="J60" s="280">
        <f t="shared" si="13"/>
        <v>0</v>
      </c>
      <c r="K60" s="280">
        <f t="shared" si="13"/>
        <v>0</v>
      </c>
      <c r="L60" s="280">
        <f t="shared" si="13"/>
        <v>0</v>
      </c>
      <c r="M60" s="261">
        <f t="shared" si="11"/>
        <v>0</v>
      </c>
      <c r="N60" s="280">
        <f>N61+N62+N65+N68+N72+N73</f>
        <v>0</v>
      </c>
    </row>
    <row r="61" spans="1:14" s="245" customFormat="1" ht="12.75" thickBot="1" thickTop="1">
      <c r="A61" s="272" t="s">
        <v>81</v>
      </c>
      <c r="B61" s="264">
        <v>3110</v>
      </c>
      <c r="C61" s="264">
        <v>390</v>
      </c>
      <c r="D61" s="353"/>
      <c r="E61" s="354">
        <v>0</v>
      </c>
      <c r="F61" s="353">
        <v>0</v>
      </c>
      <c r="G61" s="353">
        <v>0</v>
      </c>
      <c r="H61" s="353">
        <v>0</v>
      </c>
      <c r="I61" s="353"/>
      <c r="J61" s="353"/>
      <c r="K61" s="278">
        <v>0</v>
      </c>
      <c r="L61" s="278">
        <v>0</v>
      </c>
      <c r="M61" s="261">
        <f t="shared" si="11"/>
        <v>0</v>
      </c>
      <c r="N61" s="278">
        <v>0</v>
      </c>
    </row>
    <row r="62" spans="1:14" s="245" customFormat="1" ht="12.75" thickBot="1" thickTop="1">
      <c r="A62" s="276" t="s">
        <v>82</v>
      </c>
      <c r="B62" s="264">
        <v>3120</v>
      </c>
      <c r="C62" s="264">
        <v>400</v>
      </c>
      <c r="D62" s="282">
        <f aca="true" t="shared" si="14" ref="D62:L62">SUM(D63:D64)</f>
        <v>0</v>
      </c>
      <c r="E62" s="282">
        <f t="shared" si="14"/>
        <v>0</v>
      </c>
      <c r="F62" s="282">
        <f t="shared" si="14"/>
        <v>0</v>
      </c>
      <c r="G62" s="282">
        <f t="shared" si="14"/>
        <v>0</v>
      </c>
      <c r="H62" s="282">
        <f t="shared" si="14"/>
        <v>0</v>
      </c>
      <c r="I62" s="282">
        <f t="shared" si="14"/>
        <v>0</v>
      </c>
      <c r="J62" s="282">
        <f t="shared" si="14"/>
        <v>0</v>
      </c>
      <c r="K62" s="282">
        <f t="shared" si="14"/>
        <v>0</v>
      </c>
      <c r="L62" s="282">
        <f t="shared" si="14"/>
        <v>0</v>
      </c>
      <c r="M62" s="261">
        <f t="shared" si="11"/>
        <v>0</v>
      </c>
      <c r="N62" s="282">
        <f>SUM(N63:N64)</f>
        <v>0</v>
      </c>
    </row>
    <row r="63" spans="1:14" s="245" customFormat="1" ht="12.75" thickBot="1" thickTop="1">
      <c r="A63" s="268" t="s">
        <v>83</v>
      </c>
      <c r="B63" s="257">
        <v>3121</v>
      </c>
      <c r="C63" s="257">
        <v>410</v>
      </c>
      <c r="D63" s="283">
        <v>0</v>
      </c>
      <c r="E63" s="284">
        <v>0</v>
      </c>
      <c r="F63" s="283">
        <v>0</v>
      </c>
      <c r="G63" s="283">
        <v>0</v>
      </c>
      <c r="H63" s="283">
        <v>0</v>
      </c>
      <c r="I63" s="283">
        <v>0</v>
      </c>
      <c r="J63" s="283">
        <v>0</v>
      </c>
      <c r="K63" s="283">
        <v>0</v>
      </c>
      <c r="L63" s="283">
        <v>0</v>
      </c>
      <c r="M63" s="261">
        <f t="shared" si="11"/>
        <v>0</v>
      </c>
      <c r="N63" s="283">
        <v>0</v>
      </c>
    </row>
    <row r="64" spans="1:14" s="245" customFormat="1" ht="12.75" thickBot="1" thickTop="1">
      <c r="A64" s="268" t="s">
        <v>84</v>
      </c>
      <c r="B64" s="257">
        <v>3122</v>
      </c>
      <c r="C64" s="257">
        <v>420</v>
      </c>
      <c r="D64" s="283">
        <v>0</v>
      </c>
      <c r="E64" s="284">
        <v>0</v>
      </c>
      <c r="F64" s="283">
        <v>0</v>
      </c>
      <c r="G64" s="283">
        <v>0</v>
      </c>
      <c r="H64" s="283">
        <v>0</v>
      </c>
      <c r="I64" s="283">
        <v>0</v>
      </c>
      <c r="J64" s="283">
        <v>0</v>
      </c>
      <c r="K64" s="283">
        <v>0</v>
      </c>
      <c r="L64" s="283">
        <v>0</v>
      </c>
      <c r="M64" s="261">
        <f t="shared" si="11"/>
        <v>0</v>
      </c>
      <c r="N64" s="283">
        <v>0</v>
      </c>
    </row>
    <row r="65" spans="1:14" s="245" customFormat="1" ht="12.75" thickBot="1" thickTop="1">
      <c r="A65" s="263" t="s">
        <v>85</v>
      </c>
      <c r="B65" s="264">
        <v>3130</v>
      </c>
      <c r="C65" s="264">
        <v>430</v>
      </c>
      <c r="D65" s="279">
        <f aca="true" t="shared" si="15" ref="D65:L65">SUM(D66:D67)</f>
        <v>0</v>
      </c>
      <c r="E65" s="279">
        <f t="shared" si="15"/>
        <v>0</v>
      </c>
      <c r="F65" s="279">
        <f t="shared" si="15"/>
        <v>0</v>
      </c>
      <c r="G65" s="279">
        <f t="shared" si="15"/>
        <v>0</v>
      </c>
      <c r="H65" s="279">
        <f t="shared" si="15"/>
        <v>0</v>
      </c>
      <c r="I65" s="279">
        <f t="shared" si="15"/>
        <v>0</v>
      </c>
      <c r="J65" s="279">
        <f t="shared" si="15"/>
        <v>0</v>
      </c>
      <c r="K65" s="279">
        <f t="shared" si="15"/>
        <v>0</v>
      </c>
      <c r="L65" s="279">
        <f t="shared" si="15"/>
        <v>0</v>
      </c>
      <c r="M65" s="261">
        <f t="shared" si="11"/>
        <v>0</v>
      </c>
      <c r="N65" s="279">
        <f>SUM(N66:N67)</f>
        <v>0</v>
      </c>
    </row>
    <row r="66" spans="1:14" s="245" customFormat="1" ht="12.75" thickBot="1" thickTop="1">
      <c r="A66" s="268" t="s">
        <v>86</v>
      </c>
      <c r="B66" s="257">
        <v>3131</v>
      </c>
      <c r="C66" s="257">
        <v>440</v>
      </c>
      <c r="D66" s="283">
        <v>0</v>
      </c>
      <c r="E66" s="284">
        <v>0</v>
      </c>
      <c r="F66" s="283">
        <v>0</v>
      </c>
      <c r="G66" s="283"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61">
        <f t="shared" si="11"/>
        <v>0</v>
      </c>
      <c r="N66" s="283">
        <v>0</v>
      </c>
    </row>
    <row r="67" spans="1:14" s="245" customFormat="1" ht="12.75" thickBot="1" thickTop="1">
      <c r="A67" s="268" t="s">
        <v>87</v>
      </c>
      <c r="B67" s="257">
        <v>3132</v>
      </c>
      <c r="C67" s="257">
        <v>450</v>
      </c>
      <c r="D67" s="352">
        <f>'[1]КОМАРІВсад'!$E$198</f>
        <v>0</v>
      </c>
      <c r="E67" s="284">
        <v>0</v>
      </c>
      <c r="F67" s="283">
        <v>0</v>
      </c>
      <c r="G67" s="283">
        <v>0</v>
      </c>
      <c r="H67" s="283">
        <v>0</v>
      </c>
      <c r="I67" s="352">
        <f>'[1]КОМАРІВсад'!$U$198+'[1]КОМАРІВсад'!$AK$198+'[1]КОМАРІВсад'!$BA$198+'[1]КОМАРІВсад'!$BQ$198</f>
        <v>0</v>
      </c>
      <c r="J67" s="352">
        <f>I67</f>
        <v>0</v>
      </c>
      <c r="K67" s="283">
        <v>0</v>
      </c>
      <c r="L67" s="283">
        <v>0</v>
      </c>
      <c r="M67" s="261">
        <f t="shared" si="11"/>
        <v>0</v>
      </c>
      <c r="N67" s="283">
        <v>0</v>
      </c>
    </row>
    <row r="68" spans="1:14" s="245" customFormat="1" ht="12.75" thickBot="1" thickTop="1">
      <c r="A68" s="263" t="s">
        <v>88</v>
      </c>
      <c r="B68" s="264">
        <v>3140</v>
      </c>
      <c r="C68" s="264">
        <v>460</v>
      </c>
      <c r="D68" s="279">
        <f aca="true" t="shared" si="16" ref="D68:L68">SUM(D69:D71)</f>
        <v>0</v>
      </c>
      <c r="E68" s="279">
        <f t="shared" si="16"/>
        <v>0</v>
      </c>
      <c r="F68" s="279">
        <f t="shared" si="16"/>
        <v>0</v>
      </c>
      <c r="G68" s="279">
        <f t="shared" si="16"/>
        <v>0</v>
      </c>
      <c r="H68" s="279">
        <f t="shared" si="16"/>
        <v>0</v>
      </c>
      <c r="I68" s="279">
        <f t="shared" si="16"/>
        <v>0</v>
      </c>
      <c r="J68" s="279">
        <f t="shared" si="16"/>
        <v>0</v>
      </c>
      <c r="K68" s="279">
        <f t="shared" si="16"/>
        <v>0</v>
      </c>
      <c r="L68" s="279">
        <f t="shared" si="16"/>
        <v>0</v>
      </c>
      <c r="M68" s="261">
        <f t="shared" si="11"/>
        <v>0</v>
      </c>
      <c r="N68" s="279">
        <f>SUM(N69:N71)</f>
        <v>0</v>
      </c>
    </row>
    <row r="69" spans="1:14" s="245" customFormat="1" ht="13.5" thickBot="1" thickTop="1">
      <c r="A69" s="285" t="s">
        <v>113</v>
      </c>
      <c r="B69" s="257">
        <v>3141</v>
      </c>
      <c r="C69" s="257">
        <v>470</v>
      </c>
      <c r="D69" s="283">
        <v>0</v>
      </c>
      <c r="E69" s="284">
        <v>0</v>
      </c>
      <c r="F69" s="283">
        <v>0</v>
      </c>
      <c r="G69" s="283">
        <v>0</v>
      </c>
      <c r="H69" s="283">
        <v>0</v>
      </c>
      <c r="I69" s="283">
        <v>0</v>
      </c>
      <c r="J69" s="283">
        <v>0</v>
      </c>
      <c r="K69" s="283">
        <v>0</v>
      </c>
      <c r="L69" s="283">
        <v>0</v>
      </c>
      <c r="M69" s="261">
        <f t="shared" si="11"/>
        <v>0</v>
      </c>
      <c r="N69" s="283">
        <v>0</v>
      </c>
    </row>
    <row r="70" spans="1:14" s="245" customFormat="1" ht="13.5" thickBot="1" thickTop="1">
      <c r="A70" s="285" t="s">
        <v>114</v>
      </c>
      <c r="B70" s="257">
        <v>3142</v>
      </c>
      <c r="C70" s="257">
        <v>480</v>
      </c>
      <c r="D70" s="352">
        <f>'[1]КОМАРІВсад'!$E$199</f>
        <v>0</v>
      </c>
      <c r="E70" s="284">
        <v>0</v>
      </c>
      <c r="F70" s="283">
        <v>0</v>
      </c>
      <c r="G70" s="283">
        <v>0</v>
      </c>
      <c r="H70" s="283">
        <v>0</v>
      </c>
      <c r="I70" s="352">
        <f>'[1]КОМАРІВсад'!$U$199+'[1]КОМАРІВсад'!$AK$199+'[1]КОМАРІВсад'!$BA$199+'[1]КОМАРІВсад'!$BQ$199</f>
        <v>0</v>
      </c>
      <c r="J70" s="352">
        <f>I70</f>
        <v>0</v>
      </c>
      <c r="K70" s="283">
        <v>0</v>
      </c>
      <c r="L70" s="283">
        <v>0</v>
      </c>
      <c r="M70" s="261">
        <f t="shared" si="11"/>
        <v>0</v>
      </c>
      <c r="N70" s="283">
        <v>0</v>
      </c>
    </row>
    <row r="71" spans="1:14" s="245" customFormat="1" ht="13.5" thickBot="1" thickTop="1">
      <c r="A71" s="285" t="s">
        <v>115</v>
      </c>
      <c r="B71" s="257">
        <v>3143</v>
      </c>
      <c r="C71" s="257">
        <v>490</v>
      </c>
      <c r="D71" s="283">
        <v>0</v>
      </c>
      <c r="E71" s="284">
        <v>0</v>
      </c>
      <c r="F71" s="283">
        <v>0</v>
      </c>
      <c r="G71" s="283">
        <v>0</v>
      </c>
      <c r="H71" s="283">
        <v>0</v>
      </c>
      <c r="I71" s="283">
        <v>0</v>
      </c>
      <c r="J71" s="283">
        <v>0</v>
      </c>
      <c r="K71" s="283">
        <v>0</v>
      </c>
      <c r="L71" s="283">
        <v>0</v>
      </c>
      <c r="M71" s="261">
        <f t="shared" si="11"/>
        <v>0</v>
      </c>
      <c r="N71" s="283">
        <v>0</v>
      </c>
    </row>
    <row r="72" spans="1:14" s="245" customFormat="1" ht="12.75" thickBot="1" thickTop="1">
      <c r="A72" s="263" t="s">
        <v>89</v>
      </c>
      <c r="B72" s="264">
        <v>3150</v>
      </c>
      <c r="C72" s="264">
        <v>500</v>
      </c>
      <c r="D72" s="278">
        <v>0</v>
      </c>
      <c r="E72" s="279">
        <v>0</v>
      </c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261">
        <f t="shared" si="11"/>
        <v>0</v>
      </c>
      <c r="N72" s="278">
        <v>0</v>
      </c>
    </row>
    <row r="73" spans="1:14" s="245" customFormat="1" ht="12.75" thickBot="1" thickTop="1">
      <c r="A73" s="263" t="s">
        <v>90</v>
      </c>
      <c r="B73" s="264">
        <v>3160</v>
      </c>
      <c r="C73" s="264">
        <v>510</v>
      </c>
      <c r="D73" s="278">
        <v>0</v>
      </c>
      <c r="E73" s="279">
        <v>0</v>
      </c>
      <c r="F73" s="278">
        <v>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0</v>
      </c>
      <c r="M73" s="261">
        <f t="shared" si="11"/>
        <v>0</v>
      </c>
      <c r="N73" s="278">
        <v>0</v>
      </c>
    </row>
    <row r="74" spans="1:14" s="245" customFormat="1" ht="12.75" thickBot="1" thickTop="1">
      <c r="A74" s="262" t="s">
        <v>91</v>
      </c>
      <c r="B74" s="259">
        <v>3200</v>
      </c>
      <c r="C74" s="259">
        <v>520</v>
      </c>
      <c r="D74" s="280">
        <f aca="true" t="shared" si="17" ref="D74:L74">SUM(D75:D78)</f>
        <v>0</v>
      </c>
      <c r="E74" s="280">
        <f t="shared" si="17"/>
        <v>0</v>
      </c>
      <c r="F74" s="280">
        <f t="shared" si="17"/>
        <v>0</v>
      </c>
      <c r="G74" s="280">
        <f t="shared" si="17"/>
        <v>0</v>
      </c>
      <c r="H74" s="280">
        <f t="shared" si="17"/>
        <v>0</v>
      </c>
      <c r="I74" s="280">
        <f t="shared" si="17"/>
        <v>0</v>
      </c>
      <c r="J74" s="280">
        <f t="shared" si="17"/>
        <v>0</v>
      </c>
      <c r="K74" s="280">
        <f t="shared" si="17"/>
        <v>0</v>
      </c>
      <c r="L74" s="280">
        <f t="shared" si="17"/>
        <v>0</v>
      </c>
      <c r="M74" s="261">
        <f t="shared" si="11"/>
        <v>0</v>
      </c>
      <c r="N74" s="280">
        <f>SUM(N75:N78)</f>
        <v>0</v>
      </c>
    </row>
    <row r="75" spans="1:14" s="245" customFormat="1" ht="12.75" thickBot="1" thickTop="1">
      <c r="A75" s="272" t="s">
        <v>92</v>
      </c>
      <c r="B75" s="264">
        <v>3210</v>
      </c>
      <c r="C75" s="264">
        <v>530</v>
      </c>
      <c r="D75" s="286">
        <v>0</v>
      </c>
      <c r="E75" s="287">
        <v>0</v>
      </c>
      <c r="F75" s="286">
        <v>0</v>
      </c>
      <c r="G75" s="286">
        <v>0</v>
      </c>
      <c r="H75" s="286">
        <v>0</v>
      </c>
      <c r="I75" s="286">
        <v>0</v>
      </c>
      <c r="J75" s="286">
        <v>0</v>
      </c>
      <c r="K75" s="286">
        <v>0</v>
      </c>
      <c r="L75" s="286">
        <v>0</v>
      </c>
      <c r="M75" s="261">
        <f t="shared" si="11"/>
        <v>0</v>
      </c>
      <c r="N75" s="286">
        <v>0</v>
      </c>
    </row>
    <row r="76" spans="1:14" s="245" customFormat="1" ht="12.75" thickBot="1" thickTop="1">
      <c r="A76" s="272" t="s">
        <v>93</v>
      </c>
      <c r="B76" s="264">
        <v>3220</v>
      </c>
      <c r="C76" s="264">
        <v>540</v>
      </c>
      <c r="D76" s="286">
        <v>0</v>
      </c>
      <c r="E76" s="287">
        <v>0</v>
      </c>
      <c r="F76" s="286">
        <v>0</v>
      </c>
      <c r="G76" s="286">
        <v>0</v>
      </c>
      <c r="H76" s="286">
        <v>0</v>
      </c>
      <c r="I76" s="286">
        <v>0</v>
      </c>
      <c r="J76" s="286">
        <v>0</v>
      </c>
      <c r="K76" s="286">
        <v>0</v>
      </c>
      <c r="L76" s="286">
        <v>0</v>
      </c>
      <c r="M76" s="261">
        <f t="shared" si="11"/>
        <v>0</v>
      </c>
      <c r="N76" s="286">
        <v>0</v>
      </c>
    </row>
    <row r="77" spans="1:14" s="245" customFormat="1" ht="11.25" customHeight="1" thickBot="1" thickTop="1">
      <c r="A77" s="263" t="s">
        <v>94</v>
      </c>
      <c r="B77" s="264">
        <v>3230</v>
      </c>
      <c r="C77" s="264">
        <v>550</v>
      </c>
      <c r="D77" s="286">
        <v>0</v>
      </c>
      <c r="E77" s="287">
        <v>0</v>
      </c>
      <c r="F77" s="286">
        <v>0</v>
      </c>
      <c r="G77" s="286">
        <v>0</v>
      </c>
      <c r="H77" s="286">
        <v>0</v>
      </c>
      <c r="I77" s="286">
        <v>0</v>
      </c>
      <c r="J77" s="286">
        <v>0</v>
      </c>
      <c r="K77" s="286">
        <v>0</v>
      </c>
      <c r="L77" s="286">
        <v>0</v>
      </c>
      <c r="M77" s="261">
        <f t="shared" si="11"/>
        <v>0</v>
      </c>
      <c r="N77" s="286">
        <v>0</v>
      </c>
    </row>
    <row r="78" spans="1:14" s="245" customFormat="1" ht="12.75" thickBot="1" thickTop="1">
      <c r="A78" s="272" t="s">
        <v>95</v>
      </c>
      <c r="B78" s="264">
        <v>3240</v>
      </c>
      <c r="C78" s="264">
        <v>560</v>
      </c>
      <c r="D78" s="278">
        <v>0</v>
      </c>
      <c r="E78" s="279">
        <v>0</v>
      </c>
      <c r="F78" s="278">
        <v>0</v>
      </c>
      <c r="G78" s="278">
        <v>0</v>
      </c>
      <c r="H78" s="278">
        <v>0</v>
      </c>
      <c r="I78" s="278">
        <v>0</v>
      </c>
      <c r="J78" s="278">
        <v>0</v>
      </c>
      <c r="K78" s="278">
        <v>0</v>
      </c>
      <c r="L78" s="278">
        <v>0</v>
      </c>
      <c r="M78" s="261">
        <f t="shared" si="11"/>
        <v>0</v>
      </c>
      <c r="N78" s="278">
        <v>0</v>
      </c>
    </row>
    <row r="79" spans="1:14" s="245" customFormat="1" ht="12.75" thickBot="1" thickTop="1">
      <c r="A79" s="259" t="s">
        <v>97</v>
      </c>
      <c r="B79" s="259">
        <v>4100</v>
      </c>
      <c r="C79" s="259">
        <v>570</v>
      </c>
      <c r="D79" s="287">
        <f aca="true" t="shared" si="18" ref="D79:L79">SUM(D80)</f>
        <v>0</v>
      </c>
      <c r="E79" s="287">
        <f t="shared" si="18"/>
        <v>0</v>
      </c>
      <c r="F79" s="287">
        <f t="shared" si="18"/>
        <v>0</v>
      </c>
      <c r="G79" s="287">
        <f t="shared" si="18"/>
        <v>0</v>
      </c>
      <c r="H79" s="287">
        <f t="shared" si="18"/>
        <v>0</v>
      </c>
      <c r="I79" s="287">
        <f t="shared" si="18"/>
        <v>0</v>
      </c>
      <c r="J79" s="287">
        <f t="shared" si="18"/>
        <v>0</v>
      </c>
      <c r="K79" s="287">
        <f t="shared" si="18"/>
        <v>0</v>
      </c>
      <c r="L79" s="287">
        <f t="shared" si="18"/>
        <v>0</v>
      </c>
      <c r="M79" s="261">
        <f t="shared" si="11"/>
        <v>0</v>
      </c>
      <c r="N79" s="287">
        <f>SUM(N80)</f>
        <v>0</v>
      </c>
    </row>
    <row r="80" spans="1:14" s="245" customFormat="1" ht="12.75" thickBot="1" thickTop="1">
      <c r="A80" s="263" t="s">
        <v>98</v>
      </c>
      <c r="B80" s="264">
        <v>4110</v>
      </c>
      <c r="C80" s="264">
        <v>580</v>
      </c>
      <c r="D80" s="279">
        <f aca="true" t="shared" si="19" ref="D80:L80">SUM(D81:D83)</f>
        <v>0</v>
      </c>
      <c r="E80" s="279">
        <f t="shared" si="19"/>
        <v>0</v>
      </c>
      <c r="F80" s="279">
        <f t="shared" si="19"/>
        <v>0</v>
      </c>
      <c r="G80" s="279">
        <f t="shared" si="19"/>
        <v>0</v>
      </c>
      <c r="H80" s="279">
        <f t="shared" si="19"/>
        <v>0</v>
      </c>
      <c r="I80" s="279">
        <f t="shared" si="19"/>
        <v>0</v>
      </c>
      <c r="J80" s="279">
        <f t="shared" si="19"/>
        <v>0</v>
      </c>
      <c r="K80" s="279">
        <f t="shared" si="19"/>
        <v>0</v>
      </c>
      <c r="L80" s="279">
        <f t="shared" si="19"/>
        <v>0</v>
      </c>
      <c r="M80" s="261">
        <f t="shared" si="11"/>
        <v>0</v>
      </c>
      <c r="N80" s="279">
        <f>SUM(N81:N83)</f>
        <v>0</v>
      </c>
    </row>
    <row r="81" spans="1:14" s="245" customFormat="1" ht="12.75" thickBot="1" thickTop="1">
      <c r="A81" s="268" t="s">
        <v>99</v>
      </c>
      <c r="B81" s="257">
        <v>4111</v>
      </c>
      <c r="C81" s="257">
        <v>590</v>
      </c>
      <c r="D81" s="278">
        <v>0</v>
      </c>
      <c r="E81" s="279">
        <v>0</v>
      </c>
      <c r="F81" s="278">
        <v>0</v>
      </c>
      <c r="G81" s="278">
        <v>0</v>
      </c>
      <c r="H81" s="278">
        <v>0</v>
      </c>
      <c r="I81" s="278">
        <v>0</v>
      </c>
      <c r="J81" s="278">
        <v>0</v>
      </c>
      <c r="K81" s="278">
        <v>0</v>
      </c>
      <c r="L81" s="278">
        <v>0</v>
      </c>
      <c r="M81" s="261">
        <f t="shared" si="11"/>
        <v>0</v>
      </c>
      <c r="N81" s="278">
        <v>0</v>
      </c>
    </row>
    <row r="82" spans="1:14" s="245" customFormat="1" ht="12.75" thickBot="1" thickTop="1">
      <c r="A82" s="268" t="s">
        <v>100</v>
      </c>
      <c r="B82" s="257">
        <v>4112</v>
      </c>
      <c r="C82" s="257">
        <v>600</v>
      </c>
      <c r="D82" s="278">
        <v>0</v>
      </c>
      <c r="E82" s="279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261">
        <f t="shared" si="11"/>
        <v>0</v>
      </c>
      <c r="N82" s="278">
        <v>0</v>
      </c>
    </row>
    <row r="83" spans="1:14" s="245" customFormat="1" ht="14.25" thickBot="1" thickTop="1">
      <c r="A83" s="288" t="s">
        <v>116</v>
      </c>
      <c r="B83" s="257">
        <v>4113</v>
      </c>
      <c r="C83" s="257">
        <v>610</v>
      </c>
      <c r="D83" s="283">
        <v>0</v>
      </c>
      <c r="E83" s="284">
        <v>0</v>
      </c>
      <c r="F83" s="283">
        <v>0</v>
      </c>
      <c r="G83" s="283">
        <v>0</v>
      </c>
      <c r="H83" s="283">
        <v>0</v>
      </c>
      <c r="I83" s="283">
        <v>0</v>
      </c>
      <c r="J83" s="283">
        <v>0</v>
      </c>
      <c r="K83" s="283">
        <v>0</v>
      </c>
      <c r="L83" s="283">
        <v>0</v>
      </c>
      <c r="M83" s="261">
        <f t="shared" si="11"/>
        <v>0</v>
      </c>
      <c r="N83" s="283">
        <v>0</v>
      </c>
    </row>
    <row r="84" spans="1:14" s="245" customFormat="1" ht="12.75" thickBot="1" thickTop="1">
      <c r="A84" s="259" t="s">
        <v>105</v>
      </c>
      <c r="B84" s="259">
        <v>4200</v>
      </c>
      <c r="C84" s="259">
        <v>620</v>
      </c>
      <c r="D84" s="280">
        <f aca="true" t="shared" si="20" ref="D84:L84">D85</f>
        <v>0</v>
      </c>
      <c r="E84" s="280">
        <f t="shared" si="20"/>
        <v>0</v>
      </c>
      <c r="F84" s="280">
        <f t="shared" si="20"/>
        <v>0</v>
      </c>
      <c r="G84" s="280">
        <f t="shared" si="20"/>
        <v>0</v>
      </c>
      <c r="H84" s="280">
        <f t="shared" si="20"/>
        <v>0</v>
      </c>
      <c r="I84" s="280">
        <f t="shared" si="20"/>
        <v>0</v>
      </c>
      <c r="J84" s="280">
        <f t="shared" si="20"/>
        <v>0</v>
      </c>
      <c r="K84" s="280">
        <f t="shared" si="20"/>
        <v>0</v>
      </c>
      <c r="L84" s="280">
        <f t="shared" si="20"/>
        <v>0</v>
      </c>
      <c r="M84" s="261">
        <f t="shared" si="11"/>
        <v>0</v>
      </c>
      <c r="N84" s="280">
        <f>N85</f>
        <v>0</v>
      </c>
    </row>
    <row r="85" spans="1:14" s="245" customFormat="1" ht="12.75" thickBot="1" thickTop="1">
      <c r="A85" s="263" t="s">
        <v>106</v>
      </c>
      <c r="B85" s="264">
        <v>4210</v>
      </c>
      <c r="C85" s="264">
        <v>630</v>
      </c>
      <c r="D85" s="278">
        <v>0</v>
      </c>
      <c r="E85" s="279">
        <v>0</v>
      </c>
      <c r="F85" s="278">
        <v>0</v>
      </c>
      <c r="G85" s="278">
        <v>0</v>
      </c>
      <c r="H85" s="278">
        <v>0</v>
      </c>
      <c r="I85" s="278">
        <v>0</v>
      </c>
      <c r="J85" s="278">
        <v>0</v>
      </c>
      <c r="K85" s="278">
        <v>0</v>
      </c>
      <c r="L85" s="278">
        <v>0</v>
      </c>
      <c r="M85" s="261">
        <f t="shared" si="11"/>
        <v>0</v>
      </c>
      <c r="N85" s="278">
        <v>0</v>
      </c>
    </row>
    <row r="86" spans="1:14" s="245" customFormat="1" ht="12.75" thickBot="1" thickTop="1">
      <c r="A86" s="268" t="s">
        <v>133</v>
      </c>
      <c r="B86" s="257">
        <v>5000</v>
      </c>
      <c r="C86" s="257">
        <v>640</v>
      </c>
      <c r="D86" s="283" t="s">
        <v>134</v>
      </c>
      <c r="E86" s="283">
        <v>0</v>
      </c>
      <c r="F86" s="289" t="s">
        <v>134</v>
      </c>
      <c r="G86" s="289" t="s">
        <v>134</v>
      </c>
      <c r="H86" s="289" t="s">
        <v>134</v>
      </c>
      <c r="I86" s="289" t="s">
        <v>134</v>
      </c>
      <c r="J86" s="289" t="s">
        <v>134</v>
      </c>
      <c r="K86" s="289" t="s">
        <v>134</v>
      </c>
      <c r="L86" s="289" t="s">
        <v>134</v>
      </c>
      <c r="M86" s="289" t="s">
        <v>134</v>
      </c>
      <c r="N86" s="289" t="s">
        <v>134</v>
      </c>
    </row>
    <row r="87" spans="1:13" s="245" customFormat="1" ht="12" hidden="1" thickTop="1">
      <c r="A87" s="290"/>
      <c r="B87" s="291"/>
      <c r="C87" s="292"/>
      <c r="D87" s="293"/>
      <c r="E87" s="294"/>
      <c r="F87" s="294"/>
      <c r="G87" s="293"/>
      <c r="H87" s="293"/>
      <c r="I87" s="293"/>
      <c r="J87" s="293"/>
      <c r="K87" s="293"/>
      <c r="L87" s="293"/>
      <c r="M87" s="295"/>
    </row>
    <row r="88" spans="1:13" s="245" customFormat="1" ht="11.25" hidden="1">
      <c r="A88" s="296"/>
      <c r="B88" s="297"/>
      <c r="C88" s="298"/>
      <c r="D88" s="299"/>
      <c r="E88" s="300"/>
      <c r="F88" s="300"/>
      <c r="G88" s="299"/>
      <c r="H88" s="299"/>
      <c r="I88" s="299"/>
      <c r="J88" s="299"/>
      <c r="K88" s="299"/>
      <c r="L88" s="299"/>
      <c r="M88" s="301"/>
    </row>
    <row r="89" spans="1:13" s="245" customFormat="1" ht="11.25" hidden="1">
      <c r="A89" s="296"/>
      <c r="B89" s="297"/>
      <c r="C89" s="298"/>
      <c r="D89" s="299"/>
      <c r="E89" s="300"/>
      <c r="F89" s="300"/>
      <c r="G89" s="299"/>
      <c r="H89" s="299"/>
      <c r="I89" s="299"/>
      <c r="J89" s="299"/>
      <c r="K89" s="299"/>
      <c r="L89" s="299"/>
      <c r="M89" s="301"/>
    </row>
    <row r="90" spans="1:13" s="245" customFormat="1" ht="11.25" hidden="1">
      <c r="A90" s="296"/>
      <c r="B90" s="297"/>
      <c r="C90" s="298"/>
      <c r="D90" s="299"/>
      <c r="E90" s="300"/>
      <c r="F90" s="300"/>
      <c r="G90" s="299"/>
      <c r="H90" s="299"/>
      <c r="I90" s="299"/>
      <c r="J90" s="299"/>
      <c r="K90" s="299"/>
      <c r="L90" s="299"/>
      <c r="M90" s="301"/>
    </row>
    <row r="91" spans="1:13" s="245" customFormat="1" ht="12" hidden="1">
      <c r="A91" s="302"/>
      <c r="B91" s="303"/>
      <c r="C91" s="304"/>
      <c r="D91" s="305"/>
      <c r="E91" s="306"/>
      <c r="F91" s="306"/>
      <c r="G91" s="305"/>
      <c r="H91" s="305"/>
      <c r="I91" s="305"/>
      <c r="J91" s="305"/>
      <c r="K91" s="305"/>
      <c r="L91" s="305"/>
      <c r="M91" s="307"/>
    </row>
    <row r="92" spans="1:13" s="245" customFormat="1" ht="11.25" hidden="1">
      <c r="A92" s="308"/>
      <c r="B92" s="309"/>
      <c r="C92" s="298"/>
      <c r="D92" s="310"/>
      <c r="E92" s="311"/>
      <c r="F92" s="311"/>
      <c r="G92" s="310"/>
      <c r="H92" s="310"/>
      <c r="I92" s="310"/>
      <c r="J92" s="310"/>
      <c r="K92" s="310"/>
      <c r="L92" s="310"/>
      <c r="M92" s="312"/>
    </row>
    <row r="93" spans="1:13" s="245" customFormat="1" ht="11.25" hidden="1">
      <c r="A93" s="308"/>
      <c r="B93" s="309"/>
      <c r="C93" s="298"/>
      <c r="D93" s="310"/>
      <c r="E93" s="311"/>
      <c r="F93" s="311"/>
      <c r="G93" s="310"/>
      <c r="H93" s="310"/>
      <c r="I93" s="310"/>
      <c r="J93" s="310"/>
      <c r="K93" s="310"/>
      <c r="L93" s="310"/>
      <c r="M93" s="312"/>
    </row>
    <row r="94" spans="1:13" s="245" customFormat="1" ht="11.25" hidden="1">
      <c r="A94" s="313"/>
      <c r="B94" s="314"/>
      <c r="C94" s="304"/>
      <c r="D94" s="315"/>
      <c r="E94" s="316"/>
      <c r="F94" s="316"/>
      <c r="G94" s="315"/>
      <c r="H94" s="315"/>
      <c r="I94" s="315"/>
      <c r="J94" s="315"/>
      <c r="K94" s="315"/>
      <c r="L94" s="315"/>
      <c r="M94" s="315"/>
    </row>
    <row r="95" spans="1:13" s="245" customFormat="1" ht="14.25" customHeight="1" thickTop="1">
      <c r="A95" s="317" t="s">
        <v>148</v>
      </c>
      <c r="B95" s="318"/>
      <c r="C95" s="319"/>
      <c r="D95" s="320"/>
      <c r="E95" s="321"/>
      <c r="F95" s="321"/>
      <c r="G95" s="320"/>
      <c r="H95" s="320"/>
      <c r="I95" s="320"/>
      <c r="J95" s="320"/>
      <c r="K95" s="320"/>
      <c r="L95" s="320"/>
      <c r="M95" s="320"/>
    </row>
    <row r="96" spans="1:13" s="245" customFormat="1" ht="3" customHeight="1">
      <c r="A96" s="322"/>
      <c r="B96" s="318"/>
      <c r="C96" s="319"/>
      <c r="D96" s="320"/>
      <c r="E96" s="321"/>
      <c r="F96" s="321"/>
      <c r="G96" s="320"/>
      <c r="H96" s="320"/>
      <c r="I96" s="320"/>
      <c r="J96" s="320"/>
      <c r="K96" s="320"/>
      <c r="L96" s="320"/>
      <c r="M96" s="320"/>
    </row>
    <row r="97" spans="1:13" s="245" customFormat="1" ht="11.25" hidden="1">
      <c r="A97" s="322"/>
      <c r="B97" s="318"/>
      <c r="C97" s="319"/>
      <c r="D97" s="320"/>
      <c r="E97" s="323"/>
      <c r="F97" s="323"/>
      <c r="G97" s="320"/>
      <c r="H97" s="320"/>
      <c r="I97" s="320"/>
      <c r="J97" s="320"/>
      <c r="K97" s="320"/>
      <c r="L97" s="320"/>
      <c r="M97" s="320"/>
    </row>
    <row r="98" spans="1:9" ht="15">
      <c r="A98" s="226" t="str">
        <f>'Ф.№2 місц.'!A101</f>
        <v>Керівник</v>
      </c>
      <c r="B98" s="361"/>
      <c r="C98" s="361"/>
      <c r="D98" s="361"/>
      <c r="G98" s="362" t="str">
        <f>'Ф.№2 місц.'!G101:Q101</f>
        <v>Роман СТАШКЕВИЧ</v>
      </c>
      <c r="H98" s="362"/>
      <c r="I98" s="362"/>
    </row>
    <row r="99" spans="2:9" ht="15">
      <c r="B99" s="357" t="s">
        <v>108</v>
      </c>
      <c r="C99" s="357"/>
      <c r="D99" s="357"/>
      <c r="G99" s="369" t="s">
        <v>109</v>
      </c>
      <c r="H99" s="369"/>
      <c r="I99" s="240"/>
    </row>
    <row r="100" spans="1:9" ht="15">
      <c r="A100" s="324" t="s">
        <v>154</v>
      </c>
      <c r="B100" s="361"/>
      <c r="C100" s="361"/>
      <c r="D100" s="361"/>
      <c r="G100" s="362" t="s">
        <v>177</v>
      </c>
      <c r="H100" s="362"/>
      <c r="I100" s="362"/>
    </row>
    <row r="101" spans="2:9" ht="8.25" customHeight="1">
      <c r="B101" s="357" t="s">
        <v>108</v>
      </c>
      <c r="C101" s="357"/>
      <c r="D101" s="357"/>
      <c r="G101" s="369" t="s">
        <v>109</v>
      </c>
      <c r="H101" s="369"/>
      <c r="I101" s="240"/>
    </row>
    <row r="102" ht="12.75" customHeight="1">
      <c r="A102" s="240"/>
    </row>
    <row r="103" ht="15">
      <c r="A103" s="245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M19:M20"/>
    <mergeCell ref="B98:D98"/>
    <mergeCell ref="G98:I98"/>
    <mergeCell ref="C18:C20"/>
    <mergeCell ref="D18:D20"/>
    <mergeCell ref="F19:F20"/>
    <mergeCell ref="F18:G18"/>
    <mergeCell ref="G19:G20"/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1">
      <selection activeCell="J68" sqref="J68"/>
    </sheetView>
  </sheetViews>
  <sheetFormatPr defaultColWidth="9.140625" defaultRowHeight="12.75"/>
  <cols>
    <col min="1" max="1" width="58.7109375" style="325" customWidth="1"/>
    <col min="2" max="2" width="5.00390625" style="325" customWidth="1"/>
    <col min="3" max="3" width="4.00390625" style="325" customWidth="1"/>
    <col min="4" max="4" width="10.421875" style="325" customWidth="1"/>
    <col min="5" max="5" width="8.57421875" style="325" customWidth="1"/>
    <col min="6" max="6" width="8.28125" style="325" customWidth="1"/>
    <col min="7" max="7" width="7.00390625" style="325" customWidth="1"/>
    <col min="8" max="8" width="6.00390625" style="325" customWidth="1"/>
    <col min="9" max="9" width="11.8515625" style="325" customWidth="1"/>
    <col min="10" max="10" width="11.7109375" style="325" customWidth="1"/>
    <col min="11" max="11" width="9.7109375" style="325" customWidth="1"/>
    <col min="12" max="12" width="12.00390625" style="325" hidden="1" customWidth="1"/>
    <col min="13" max="13" width="9.8515625" style="325" customWidth="1"/>
    <col min="14" max="14" width="7.140625" style="325" customWidth="1"/>
    <col min="15" max="16384" width="9.140625" style="325" customWidth="1"/>
  </cols>
  <sheetData>
    <row r="1" spans="9:14" s="240" customFormat="1" ht="15" customHeight="1">
      <c r="I1" s="373" t="s">
        <v>145</v>
      </c>
      <c r="J1" s="373"/>
      <c r="K1" s="373"/>
      <c r="L1" s="373"/>
      <c r="M1" s="373"/>
      <c r="N1" s="373"/>
    </row>
    <row r="2" spans="8:14" s="240" customFormat="1" ht="27.75" customHeight="1">
      <c r="H2" s="241"/>
      <c r="I2" s="373"/>
      <c r="J2" s="373"/>
      <c r="K2" s="373"/>
      <c r="L2" s="373"/>
      <c r="M2" s="373"/>
      <c r="N2" s="373"/>
    </row>
    <row r="3" spans="8:14" s="240" customFormat="1" ht="3" customHeight="1" hidden="1">
      <c r="H3" s="241"/>
      <c r="I3" s="373"/>
      <c r="J3" s="373"/>
      <c r="K3" s="373"/>
      <c r="L3" s="373"/>
      <c r="M3" s="373"/>
      <c r="N3" s="373"/>
    </row>
    <row r="4" spans="1:16" s="240" customFormat="1" ht="15">
      <c r="A4" s="376" t="s">
        <v>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242"/>
      <c r="O4" s="242"/>
      <c r="P4" s="242"/>
    </row>
    <row r="5" spans="1:16" s="240" customFormat="1" ht="15" customHeight="1">
      <c r="A5" s="378" t="s">
        <v>159</v>
      </c>
      <c r="B5" s="378"/>
      <c r="C5" s="378"/>
      <c r="D5" s="378"/>
      <c r="E5" s="378"/>
      <c r="F5" s="378"/>
      <c r="G5" s="378"/>
      <c r="H5" s="378"/>
      <c r="I5" s="243" t="s">
        <v>160</v>
      </c>
      <c r="J5" s="242" t="s">
        <v>151</v>
      </c>
      <c r="K5" s="242"/>
      <c r="L5" s="244"/>
      <c r="M5" s="244"/>
      <c r="N5" s="242"/>
      <c r="O5" s="242"/>
      <c r="P5" s="242"/>
    </row>
    <row r="6" spans="1:18" s="242" customFormat="1" ht="13.5" customHeight="1">
      <c r="A6" s="363" t="str">
        <f>'Ф.№2 місц.'!A6:R6</f>
        <v>За І півріччя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142"/>
      <c r="P6" s="142"/>
      <c r="Q6" s="142"/>
      <c r="R6" s="142"/>
    </row>
    <row r="7" s="245" customFormat="1" ht="11.25"/>
    <row r="8" spans="13:14" s="245" customFormat="1" ht="9.75" customHeight="1">
      <c r="M8" s="379" t="s">
        <v>2</v>
      </c>
      <c r="N8" s="379"/>
    </row>
    <row r="9" spans="1:14" s="245" customFormat="1" ht="22.5" customHeight="1">
      <c r="A9" s="246" t="s">
        <v>3</v>
      </c>
      <c r="B9" s="377" t="s">
        <v>143</v>
      </c>
      <c r="C9" s="377"/>
      <c r="D9" s="377"/>
      <c r="E9" s="377"/>
      <c r="F9" s="377"/>
      <c r="G9" s="377"/>
      <c r="H9" s="377"/>
      <c r="I9" s="377"/>
      <c r="J9" s="377"/>
      <c r="K9" s="247" t="s">
        <v>136</v>
      </c>
      <c r="M9" s="380">
        <v>41829167</v>
      </c>
      <c r="N9" s="380"/>
    </row>
    <row r="10" spans="1:14" s="245" customFormat="1" ht="11.25" customHeight="1">
      <c r="A10" s="248" t="s">
        <v>4</v>
      </c>
      <c r="B10" s="375" t="s">
        <v>161</v>
      </c>
      <c r="C10" s="375"/>
      <c r="D10" s="375"/>
      <c r="E10" s="375"/>
      <c r="F10" s="375"/>
      <c r="G10" s="375"/>
      <c r="H10" s="375"/>
      <c r="I10" s="375"/>
      <c r="J10" s="375"/>
      <c r="K10" s="247" t="s">
        <v>137</v>
      </c>
      <c r="M10" s="380"/>
      <c r="N10" s="380"/>
    </row>
    <row r="11" spans="1:14" s="245" customFormat="1" ht="11.25" customHeight="1">
      <c r="A11" s="248" t="s">
        <v>138</v>
      </c>
      <c r="B11" s="375" t="s">
        <v>153</v>
      </c>
      <c r="C11" s="375"/>
      <c r="D11" s="375"/>
      <c r="E11" s="375"/>
      <c r="F11" s="375"/>
      <c r="G11" s="375"/>
      <c r="H11" s="375"/>
      <c r="I11" s="375"/>
      <c r="J11" s="375"/>
      <c r="K11" s="247" t="s">
        <v>139</v>
      </c>
      <c r="M11" s="368"/>
      <c r="N11" s="368"/>
    </row>
    <row r="12" spans="1:14" s="245" customFormat="1" ht="11.25" customHeight="1">
      <c r="A12" s="374" t="s">
        <v>110</v>
      </c>
      <c r="B12" s="374"/>
      <c r="C12" s="249"/>
      <c r="D12" s="250">
        <v>0</v>
      </c>
      <c r="E12" s="359" t="s">
        <v>151</v>
      </c>
      <c r="F12" s="359"/>
      <c r="G12" s="359"/>
      <c r="H12" s="359"/>
      <c r="I12" s="359"/>
      <c r="J12" s="359"/>
      <c r="K12" s="251"/>
      <c r="L12" s="252"/>
      <c r="M12" s="252"/>
      <c r="N12" s="253"/>
    </row>
    <row r="13" spans="1:14" s="245" customFormat="1" ht="11.25">
      <c r="A13" s="370" t="s">
        <v>5</v>
      </c>
      <c r="B13" s="370"/>
      <c r="C13" s="249"/>
      <c r="D13" s="254"/>
      <c r="E13" s="371" t="s">
        <v>151</v>
      </c>
      <c r="F13" s="371"/>
      <c r="G13" s="371"/>
      <c r="H13" s="371"/>
      <c r="I13" s="371"/>
      <c r="J13" s="371"/>
      <c r="K13" s="371"/>
      <c r="L13" s="371"/>
      <c r="M13" s="371"/>
      <c r="N13" s="253"/>
    </row>
    <row r="14" spans="1:14" s="245" customFormat="1" ht="12" customHeight="1">
      <c r="A14" s="370" t="s">
        <v>6</v>
      </c>
      <c r="B14" s="370"/>
      <c r="C14" s="249"/>
      <c r="D14" s="255" t="s">
        <v>144</v>
      </c>
      <c r="E14" s="366" t="s">
        <v>8</v>
      </c>
      <c r="F14" s="366"/>
      <c r="G14" s="366"/>
      <c r="H14" s="366"/>
      <c r="I14" s="366"/>
      <c r="J14" s="366"/>
      <c r="K14" s="366"/>
      <c r="L14" s="366"/>
      <c r="M14" s="366"/>
      <c r="N14" s="253"/>
    </row>
    <row r="15" spans="1:25" s="245" customFormat="1" ht="43.5" customHeight="1">
      <c r="A15" s="370" t="s">
        <v>7</v>
      </c>
      <c r="B15" s="370"/>
      <c r="C15" s="249"/>
      <c r="D15" s="158" t="s">
        <v>173</v>
      </c>
      <c r="E15" s="365" t="str">
        <f>'Ф.4.3.КФК7321'!E15</f>
        <v>КЗДО с. Комарів (ясла-садок)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</row>
    <row r="16" s="245" customFormat="1" ht="11.25">
      <c r="A16" s="256" t="s">
        <v>174</v>
      </c>
    </row>
    <row r="17" s="245" customFormat="1" ht="12" thickBot="1">
      <c r="A17" s="256" t="s">
        <v>9</v>
      </c>
    </row>
    <row r="18" spans="1:14" s="245" customFormat="1" ht="20.25" customHeight="1" thickBot="1" thickTop="1">
      <c r="A18" s="372" t="s">
        <v>10</v>
      </c>
      <c r="B18" s="367" t="s">
        <v>119</v>
      </c>
      <c r="C18" s="367" t="s">
        <v>12</v>
      </c>
      <c r="D18" s="367" t="s">
        <v>146</v>
      </c>
      <c r="E18" s="367" t="s">
        <v>131</v>
      </c>
      <c r="F18" s="367" t="s">
        <v>14</v>
      </c>
      <c r="G18" s="367"/>
      <c r="H18" s="367" t="s">
        <v>147</v>
      </c>
      <c r="I18" s="367" t="s">
        <v>122</v>
      </c>
      <c r="J18" s="367" t="s">
        <v>19</v>
      </c>
      <c r="K18" s="367"/>
      <c r="L18" s="367" t="s">
        <v>20</v>
      </c>
      <c r="M18" s="367" t="s">
        <v>21</v>
      </c>
      <c r="N18" s="367"/>
    </row>
    <row r="19" spans="1:14" s="245" customFormat="1" ht="12.75" thickBot="1" thickTop="1">
      <c r="A19" s="372"/>
      <c r="B19" s="367"/>
      <c r="C19" s="367"/>
      <c r="D19" s="367"/>
      <c r="E19" s="367"/>
      <c r="F19" s="367" t="s">
        <v>22</v>
      </c>
      <c r="G19" s="360" t="s">
        <v>23</v>
      </c>
      <c r="H19" s="367"/>
      <c r="I19" s="367"/>
      <c r="J19" s="367" t="s">
        <v>22</v>
      </c>
      <c r="K19" s="360" t="s">
        <v>29</v>
      </c>
      <c r="L19" s="367"/>
      <c r="M19" s="367" t="s">
        <v>22</v>
      </c>
      <c r="N19" s="358" t="s">
        <v>23</v>
      </c>
    </row>
    <row r="20" spans="1:14" s="245" customFormat="1" ht="26.25" customHeight="1" thickBot="1" thickTop="1">
      <c r="A20" s="372"/>
      <c r="B20" s="367"/>
      <c r="C20" s="367"/>
      <c r="D20" s="367"/>
      <c r="E20" s="367"/>
      <c r="F20" s="367"/>
      <c r="G20" s="360"/>
      <c r="H20" s="367"/>
      <c r="I20" s="367"/>
      <c r="J20" s="367"/>
      <c r="K20" s="360"/>
      <c r="L20" s="367"/>
      <c r="M20" s="367"/>
      <c r="N20" s="358"/>
    </row>
    <row r="21" spans="1:14" s="245" customFormat="1" ht="12.75" thickBot="1" thickTop="1">
      <c r="A21" s="258">
        <v>1</v>
      </c>
      <c r="B21" s="258">
        <v>2</v>
      </c>
      <c r="C21" s="258">
        <v>3</v>
      </c>
      <c r="D21" s="258">
        <v>4</v>
      </c>
      <c r="E21" s="258">
        <v>5</v>
      </c>
      <c r="F21" s="258">
        <v>6</v>
      </c>
      <c r="G21" s="258">
        <v>7</v>
      </c>
      <c r="H21" s="258">
        <v>8</v>
      </c>
      <c r="I21" s="258">
        <v>9</v>
      </c>
      <c r="J21" s="258">
        <v>10</v>
      </c>
      <c r="K21" s="258">
        <v>11</v>
      </c>
      <c r="L21" s="258">
        <v>12</v>
      </c>
      <c r="M21" s="258">
        <v>13</v>
      </c>
      <c r="N21" s="258">
        <v>14</v>
      </c>
    </row>
    <row r="22" spans="1:14" s="245" customFormat="1" ht="12.75" thickBot="1" thickTop="1">
      <c r="A22" s="259" t="s">
        <v>132</v>
      </c>
      <c r="B22" s="259" t="s">
        <v>30</v>
      </c>
      <c r="C22" s="260" t="s">
        <v>31</v>
      </c>
      <c r="D22" s="261">
        <f>D24+D59+D79+D84</f>
        <v>243880</v>
      </c>
      <c r="E22" s="261">
        <f>E26+E29+E32+E33+E37+E45+E46+E86+E54</f>
        <v>0</v>
      </c>
      <c r="F22" s="261">
        <f aca="true" t="shared" si="0" ref="F22:L22">F24+F59+F79+F84</f>
        <v>0</v>
      </c>
      <c r="G22" s="261">
        <f t="shared" si="0"/>
        <v>0</v>
      </c>
      <c r="H22" s="261">
        <f t="shared" si="0"/>
        <v>0</v>
      </c>
      <c r="I22" s="261">
        <f t="shared" si="0"/>
        <v>240430</v>
      </c>
      <c r="J22" s="261">
        <f t="shared" si="0"/>
        <v>3061</v>
      </c>
      <c r="K22" s="261">
        <f t="shared" si="0"/>
        <v>0</v>
      </c>
      <c r="L22" s="261">
        <f t="shared" si="0"/>
        <v>0</v>
      </c>
      <c r="M22" s="261">
        <f>F22-H22+I22-J22</f>
        <v>237369</v>
      </c>
      <c r="N22" s="261">
        <f>N24+N59+N79+N84</f>
        <v>0</v>
      </c>
    </row>
    <row r="23" spans="1:14" s="245" customFormat="1" ht="12.75" thickBot="1" thickTop="1">
      <c r="A23" s="257" t="s">
        <v>43</v>
      </c>
      <c r="B23" s="259"/>
      <c r="C23" s="26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</row>
    <row r="24" spans="1:14" s="245" customFormat="1" ht="12.75" thickBot="1" thickTop="1">
      <c r="A24" s="257" t="s">
        <v>44</v>
      </c>
      <c r="B24" s="259">
        <v>2000</v>
      </c>
      <c r="C24" s="260" t="s">
        <v>33</v>
      </c>
      <c r="D24" s="261">
        <f>D25+D30+D47+D50+D54+D58</f>
        <v>0</v>
      </c>
      <c r="E24" s="261">
        <v>0</v>
      </c>
      <c r="F24" s="261">
        <f aca="true" t="shared" si="1" ref="F24:L24">F25+F30+F47+F50+F54+F58</f>
        <v>0</v>
      </c>
      <c r="G24" s="261">
        <f t="shared" si="1"/>
        <v>0</v>
      </c>
      <c r="H24" s="261">
        <f t="shared" si="1"/>
        <v>0</v>
      </c>
      <c r="I24" s="261">
        <f t="shared" si="1"/>
        <v>0</v>
      </c>
      <c r="J24" s="261">
        <f t="shared" si="1"/>
        <v>0</v>
      </c>
      <c r="K24" s="261">
        <f t="shared" si="1"/>
        <v>0</v>
      </c>
      <c r="L24" s="261">
        <f t="shared" si="1"/>
        <v>0</v>
      </c>
      <c r="M24" s="261">
        <f aca="true" t="shared" si="2" ref="M24:M55">F24-H24+I24-J24</f>
        <v>0</v>
      </c>
      <c r="N24" s="261">
        <f>N25+N30+N47+N50+N54+N58</f>
        <v>0</v>
      </c>
    </row>
    <row r="25" spans="1:14" s="245" customFormat="1" ht="12.75" thickBot="1" thickTop="1">
      <c r="A25" s="262" t="s">
        <v>46</v>
      </c>
      <c r="B25" s="259">
        <v>2100</v>
      </c>
      <c r="C25" s="260" t="s">
        <v>35</v>
      </c>
      <c r="D25" s="261">
        <f>D26+D29</f>
        <v>0</v>
      </c>
      <c r="E25" s="261">
        <v>0</v>
      </c>
      <c r="F25" s="261">
        <f aca="true" t="shared" si="3" ref="F25:L25">F26+F29</f>
        <v>0</v>
      </c>
      <c r="G25" s="261">
        <f t="shared" si="3"/>
        <v>0</v>
      </c>
      <c r="H25" s="261">
        <f t="shared" si="3"/>
        <v>0</v>
      </c>
      <c r="I25" s="261">
        <f t="shared" si="3"/>
        <v>0</v>
      </c>
      <c r="J25" s="261">
        <f t="shared" si="3"/>
        <v>0</v>
      </c>
      <c r="K25" s="261">
        <f t="shared" si="3"/>
        <v>0</v>
      </c>
      <c r="L25" s="261">
        <f t="shared" si="3"/>
        <v>0</v>
      </c>
      <c r="M25" s="261">
        <f t="shared" si="2"/>
        <v>0</v>
      </c>
      <c r="N25" s="261">
        <f>N26+N29</f>
        <v>0</v>
      </c>
    </row>
    <row r="26" spans="1:14" s="245" customFormat="1" ht="12.75" thickBot="1" thickTop="1">
      <c r="A26" s="263" t="s">
        <v>48</v>
      </c>
      <c r="B26" s="264">
        <v>2110</v>
      </c>
      <c r="C26" s="265" t="s">
        <v>37</v>
      </c>
      <c r="D26" s="266">
        <f>SUM(D27:D28)</f>
        <v>0</v>
      </c>
      <c r="E26" s="267">
        <v>0</v>
      </c>
      <c r="F26" s="266">
        <f aca="true" t="shared" si="4" ref="F26:L26">SUM(F27:F28)</f>
        <v>0</v>
      </c>
      <c r="G26" s="266">
        <f t="shared" si="4"/>
        <v>0</v>
      </c>
      <c r="H26" s="266">
        <f t="shared" si="4"/>
        <v>0</v>
      </c>
      <c r="I26" s="266">
        <f t="shared" si="4"/>
        <v>0</v>
      </c>
      <c r="J26" s="266">
        <f t="shared" si="4"/>
        <v>0</v>
      </c>
      <c r="K26" s="266">
        <f t="shared" si="4"/>
        <v>0</v>
      </c>
      <c r="L26" s="266">
        <f t="shared" si="4"/>
        <v>0</v>
      </c>
      <c r="M26" s="261">
        <f t="shared" si="2"/>
        <v>0</v>
      </c>
      <c r="N26" s="266">
        <f>SUM(N27:N28)</f>
        <v>0</v>
      </c>
    </row>
    <row r="27" spans="1:14" s="245" customFormat="1" ht="12.75" thickBot="1" thickTop="1">
      <c r="A27" s="268" t="s">
        <v>49</v>
      </c>
      <c r="B27" s="257">
        <v>2111</v>
      </c>
      <c r="C27" s="269" t="s">
        <v>39</v>
      </c>
      <c r="D27" s="270">
        <v>0</v>
      </c>
      <c r="E27" s="271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61">
        <f t="shared" si="2"/>
        <v>0</v>
      </c>
      <c r="N27" s="270">
        <v>0</v>
      </c>
    </row>
    <row r="28" spans="1:14" s="245" customFormat="1" ht="12.75" thickBot="1" thickTop="1">
      <c r="A28" s="268" t="s">
        <v>50</v>
      </c>
      <c r="B28" s="257">
        <v>2112</v>
      </c>
      <c r="C28" s="269" t="s">
        <v>41</v>
      </c>
      <c r="D28" s="270">
        <v>0</v>
      </c>
      <c r="E28" s="271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61">
        <f t="shared" si="2"/>
        <v>0</v>
      </c>
      <c r="N28" s="270">
        <v>0</v>
      </c>
    </row>
    <row r="29" spans="1:14" s="245" customFormat="1" ht="11.25" customHeight="1" thickBot="1" thickTop="1">
      <c r="A29" s="272" t="s">
        <v>51</v>
      </c>
      <c r="B29" s="264">
        <v>2120</v>
      </c>
      <c r="C29" s="265" t="s">
        <v>42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7">
        <v>0</v>
      </c>
      <c r="M29" s="261">
        <f t="shared" si="2"/>
        <v>0</v>
      </c>
      <c r="N29" s="267">
        <v>0</v>
      </c>
    </row>
    <row r="30" spans="1:14" s="245" customFormat="1" ht="12.75" thickBot="1" thickTop="1">
      <c r="A30" s="273" t="s">
        <v>52</v>
      </c>
      <c r="B30" s="259">
        <v>2200</v>
      </c>
      <c r="C30" s="260" t="s">
        <v>45</v>
      </c>
      <c r="D30" s="274">
        <f>SUM(D31:D37)+D44</f>
        <v>0</v>
      </c>
      <c r="E30" s="274">
        <v>0</v>
      </c>
      <c r="F30" s="274">
        <f aca="true" t="shared" si="5" ref="F30:L30">SUM(F31:F37)+F44</f>
        <v>0</v>
      </c>
      <c r="G30" s="274">
        <f t="shared" si="5"/>
        <v>0</v>
      </c>
      <c r="H30" s="274">
        <f t="shared" si="5"/>
        <v>0</v>
      </c>
      <c r="I30" s="274">
        <f t="shared" si="5"/>
        <v>0</v>
      </c>
      <c r="J30" s="274">
        <f t="shared" si="5"/>
        <v>0</v>
      </c>
      <c r="K30" s="274">
        <f t="shared" si="5"/>
        <v>0</v>
      </c>
      <c r="L30" s="274">
        <f t="shared" si="5"/>
        <v>0</v>
      </c>
      <c r="M30" s="261">
        <f t="shared" si="2"/>
        <v>0</v>
      </c>
      <c r="N30" s="274">
        <f>SUM(N31:N37)+N44</f>
        <v>0</v>
      </c>
    </row>
    <row r="31" spans="1:14" s="245" customFormat="1" ht="12.75" thickBot="1" thickTop="1">
      <c r="A31" s="263" t="s">
        <v>53</v>
      </c>
      <c r="B31" s="264">
        <v>2210</v>
      </c>
      <c r="C31" s="265" t="s">
        <v>47</v>
      </c>
      <c r="D31" s="267">
        <v>0</v>
      </c>
      <c r="E31" s="266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1">
        <f t="shared" si="2"/>
        <v>0</v>
      </c>
      <c r="N31" s="267">
        <v>0</v>
      </c>
    </row>
    <row r="32" spans="1:14" s="245" customFormat="1" ht="12.75" thickBot="1" thickTop="1">
      <c r="A32" s="263" t="s">
        <v>54</v>
      </c>
      <c r="B32" s="264">
        <v>2220</v>
      </c>
      <c r="C32" s="264">
        <v>100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0</v>
      </c>
      <c r="M32" s="261">
        <f t="shared" si="2"/>
        <v>0</v>
      </c>
      <c r="N32" s="267">
        <v>0</v>
      </c>
    </row>
    <row r="33" spans="1:14" s="245" customFormat="1" ht="12.75" thickBot="1" thickTop="1">
      <c r="A33" s="263" t="s">
        <v>55</v>
      </c>
      <c r="B33" s="264">
        <v>2230</v>
      </c>
      <c r="C33" s="264">
        <v>110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1">
        <f t="shared" si="2"/>
        <v>0</v>
      </c>
      <c r="N33" s="267">
        <v>0</v>
      </c>
    </row>
    <row r="34" spans="1:14" s="245" customFormat="1" ht="12.75" thickBot="1" thickTop="1">
      <c r="A34" s="263" t="s">
        <v>56</v>
      </c>
      <c r="B34" s="264">
        <v>2240</v>
      </c>
      <c r="C34" s="264">
        <v>120</v>
      </c>
      <c r="D34" s="267">
        <v>0</v>
      </c>
      <c r="E34" s="266">
        <v>0</v>
      </c>
      <c r="F34" s="267">
        <v>0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1">
        <f t="shared" si="2"/>
        <v>0</v>
      </c>
      <c r="N34" s="267">
        <v>0</v>
      </c>
    </row>
    <row r="35" spans="1:14" s="245" customFormat="1" ht="12.75" thickBot="1" thickTop="1">
      <c r="A35" s="263" t="s">
        <v>57</v>
      </c>
      <c r="B35" s="264">
        <v>2250</v>
      </c>
      <c r="C35" s="264">
        <v>130</v>
      </c>
      <c r="D35" s="267">
        <v>0</v>
      </c>
      <c r="E35" s="266">
        <v>0</v>
      </c>
      <c r="F35" s="267">
        <v>0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1">
        <f t="shared" si="2"/>
        <v>0</v>
      </c>
      <c r="N35" s="267">
        <v>0</v>
      </c>
    </row>
    <row r="36" spans="1:14" s="245" customFormat="1" ht="12.75" customHeight="1" thickBot="1" thickTop="1">
      <c r="A36" s="272" t="s">
        <v>58</v>
      </c>
      <c r="B36" s="264">
        <v>2260</v>
      </c>
      <c r="C36" s="264">
        <v>140</v>
      </c>
      <c r="D36" s="267">
        <v>0</v>
      </c>
      <c r="E36" s="266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7">
        <v>0</v>
      </c>
      <c r="M36" s="261">
        <f t="shared" si="2"/>
        <v>0</v>
      </c>
      <c r="N36" s="267">
        <v>0</v>
      </c>
    </row>
    <row r="37" spans="1:14" s="245" customFormat="1" ht="12.75" thickBot="1" thickTop="1">
      <c r="A37" s="272" t="s">
        <v>59</v>
      </c>
      <c r="B37" s="264">
        <v>2270</v>
      </c>
      <c r="C37" s="264">
        <v>150</v>
      </c>
      <c r="D37" s="266">
        <f>SUM(D38:D43)</f>
        <v>0</v>
      </c>
      <c r="E37" s="267">
        <v>0</v>
      </c>
      <c r="F37" s="266">
        <f aca="true" t="shared" si="6" ref="F37:L37">SUM(F38:F43)</f>
        <v>0</v>
      </c>
      <c r="G37" s="266">
        <f t="shared" si="6"/>
        <v>0</v>
      </c>
      <c r="H37" s="266">
        <f t="shared" si="6"/>
        <v>0</v>
      </c>
      <c r="I37" s="266">
        <f t="shared" si="6"/>
        <v>0</v>
      </c>
      <c r="J37" s="266">
        <f t="shared" si="6"/>
        <v>0</v>
      </c>
      <c r="K37" s="266">
        <f t="shared" si="6"/>
        <v>0</v>
      </c>
      <c r="L37" s="266">
        <f t="shared" si="6"/>
        <v>0</v>
      </c>
      <c r="M37" s="261">
        <f t="shared" si="2"/>
        <v>0</v>
      </c>
      <c r="N37" s="266">
        <f>SUM(N38:N43)</f>
        <v>0</v>
      </c>
    </row>
    <row r="38" spans="1:14" s="245" customFormat="1" ht="12.75" thickBot="1" thickTop="1">
      <c r="A38" s="268" t="s">
        <v>60</v>
      </c>
      <c r="B38" s="257">
        <v>2271</v>
      </c>
      <c r="C38" s="257">
        <v>160</v>
      </c>
      <c r="D38" s="270">
        <v>0</v>
      </c>
      <c r="E38" s="271">
        <v>0</v>
      </c>
      <c r="F38" s="270">
        <v>0</v>
      </c>
      <c r="G38" s="270">
        <v>0</v>
      </c>
      <c r="H38" s="270">
        <v>0</v>
      </c>
      <c r="I38" s="270">
        <v>0</v>
      </c>
      <c r="J38" s="270">
        <v>0</v>
      </c>
      <c r="K38" s="270">
        <v>0</v>
      </c>
      <c r="L38" s="270">
        <v>0</v>
      </c>
      <c r="M38" s="261">
        <f t="shared" si="2"/>
        <v>0</v>
      </c>
      <c r="N38" s="270">
        <v>0</v>
      </c>
    </row>
    <row r="39" spans="1:14" s="245" customFormat="1" ht="12.75" thickBot="1" thickTop="1">
      <c r="A39" s="268" t="s">
        <v>61</v>
      </c>
      <c r="B39" s="257">
        <v>2272</v>
      </c>
      <c r="C39" s="257">
        <v>170</v>
      </c>
      <c r="D39" s="270">
        <v>0</v>
      </c>
      <c r="E39" s="271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61">
        <f t="shared" si="2"/>
        <v>0</v>
      </c>
      <c r="N39" s="270">
        <v>0</v>
      </c>
    </row>
    <row r="40" spans="1:14" s="245" customFormat="1" ht="12.75" thickBot="1" thickTop="1">
      <c r="A40" s="268" t="s">
        <v>62</v>
      </c>
      <c r="B40" s="257">
        <v>2273</v>
      </c>
      <c r="C40" s="257">
        <v>180</v>
      </c>
      <c r="D40" s="270">
        <v>0</v>
      </c>
      <c r="E40" s="271">
        <v>0</v>
      </c>
      <c r="F40" s="270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61">
        <f t="shared" si="2"/>
        <v>0</v>
      </c>
      <c r="N40" s="270">
        <v>0</v>
      </c>
    </row>
    <row r="41" spans="1:14" s="245" customFormat="1" ht="12.75" thickBot="1" thickTop="1">
      <c r="A41" s="171" t="s">
        <v>170</v>
      </c>
      <c r="B41" s="257">
        <v>2274</v>
      </c>
      <c r="C41" s="257">
        <v>190</v>
      </c>
      <c r="D41" s="270">
        <v>0</v>
      </c>
      <c r="E41" s="271">
        <v>0</v>
      </c>
      <c r="F41" s="270">
        <v>0</v>
      </c>
      <c r="G41" s="270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61">
        <f t="shared" si="2"/>
        <v>0</v>
      </c>
      <c r="N41" s="270">
        <v>0</v>
      </c>
    </row>
    <row r="42" spans="1:14" s="245" customFormat="1" ht="12.75" thickBot="1" thickTop="1">
      <c r="A42" s="171" t="s">
        <v>171</v>
      </c>
      <c r="B42" s="257">
        <v>2275</v>
      </c>
      <c r="C42" s="257">
        <v>200</v>
      </c>
      <c r="D42" s="270">
        <v>0</v>
      </c>
      <c r="E42" s="271">
        <v>0</v>
      </c>
      <c r="F42" s="270">
        <v>0</v>
      </c>
      <c r="G42" s="270">
        <v>0</v>
      </c>
      <c r="H42" s="270">
        <v>0</v>
      </c>
      <c r="I42" s="270">
        <v>0</v>
      </c>
      <c r="J42" s="270">
        <v>0</v>
      </c>
      <c r="K42" s="270">
        <v>0</v>
      </c>
      <c r="L42" s="270">
        <v>0</v>
      </c>
      <c r="M42" s="261">
        <f t="shared" si="2"/>
        <v>0</v>
      </c>
      <c r="N42" s="270">
        <v>0</v>
      </c>
    </row>
    <row r="43" spans="1:14" s="245" customFormat="1" ht="12.75" thickBot="1" thickTop="1">
      <c r="A43" s="268" t="s">
        <v>63</v>
      </c>
      <c r="B43" s="257">
        <v>2276</v>
      </c>
      <c r="C43" s="257">
        <v>210</v>
      </c>
      <c r="D43" s="270">
        <v>0</v>
      </c>
      <c r="E43" s="271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0">
        <v>0</v>
      </c>
      <c r="M43" s="261">
        <f t="shared" si="2"/>
        <v>0</v>
      </c>
      <c r="N43" s="270">
        <v>0</v>
      </c>
    </row>
    <row r="44" spans="1:14" s="245" customFormat="1" ht="24" thickBot="1" thickTop="1">
      <c r="A44" s="272" t="s">
        <v>64</v>
      </c>
      <c r="B44" s="264">
        <v>2280</v>
      </c>
      <c r="C44" s="264">
        <v>220</v>
      </c>
      <c r="D44" s="266">
        <f>SUM(D45:D46)</f>
        <v>0</v>
      </c>
      <c r="E44" s="266">
        <v>0</v>
      </c>
      <c r="F44" s="266">
        <f aca="true" t="shared" si="7" ref="F44:L44">SUM(F45:F46)</f>
        <v>0</v>
      </c>
      <c r="G44" s="266">
        <f t="shared" si="7"/>
        <v>0</v>
      </c>
      <c r="H44" s="266">
        <f t="shared" si="7"/>
        <v>0</v>
      </c>
      <c r="I44" s="266">
        <f t="shared" si="7"/>
        <v>0</v>
      </c>
      <c r="J44" s="266">
        <f t="shared" si="7"/>
        <v>0</v>
      </c>
      <c r="K44" s="266">
        <f t="shared" si="7"/>
        <v>0</v>
      </c>
      <c r="L44" s="266">
        <f t="shared" si="7"/>
        <v>0</v>
      </c>
      <c r="M44" s="261">
        <f t="shared" si="2"/>
        <v>0</v>
      </c>
      <c r="N44" s="266">
        <f>SUM(N45:N46)</f>
        <v>0</v>
      </c>
    </row>
    <row r="45" spans="1:14" s="245" customFormat="1" ht="24" thickBot="1" thickTop="1">
      <c r="A45" s="275" t="s">
        <v>65</v>
      </c>
      <c r="B45" s="257">
        <v>2281</v>
      </c>
      <c r="C45" s="257">
        <v>230</v>
      </c>
      <c r="D45" s="270">
        <v>0</v>
      </c>
      <c r="E45" s="270">
        <v>0</v>
      </c>
      <c r="F45" s="270">
        <v>0</v>
      </c>
      <c r="G45" s="270">
        <v>0</v>
      </c>
      <c r="H45" s="270">
        <v>0</v>
      </c>
      <c r="I45" s="270">
        <v>0</v>
      </c>
      <c r="J45" s="270">
        <v>0</v>
      </c>
      <c r="K45" s="270">
        <v>0</v>
      </c>
      <c r="L45" s="270">
        <v>0</v>
      </c>
      <c r="M45" s="261">
        <f t="shared" si="2"/>
        <v>0</v>
      </c>
      <c r="N45" s="270">
        <v>0</v>
      </c>
    </row>
    <row r="46" spans="1:14" s="245" customFormat="1" ht="24" thickBot="1" thickTop="1">
      <c r="A46" s="268" t="s">
        <v>66</v>
      </c>
      <c r="B46" s="257">
        <v>2282</v>
      </c>
      <c r="C46" s="257">
        <v>240</v>
      </c>
      <c r="D46" s="270">
        <v>0</v>
      </c>
      <c r="E46" s="270">
        <v>0</v>
      </c>
      <c r="F46" s="270">
        <v>0</v>
      </c>
      <c r="G46" s="270">
        <v>0</v>
      </c>
      <c r="H46" s="270">
        <v>0</v>
      </c>
      <c r="I46" s="270">
        <v>0</v>
      </c>
      <c r="J46" s="270">
        <v>0</v>
      </c>
      <c r="K46" s="270">
        <v>0</v>
      </c>
      <c r="L46" s="270">
        <v>0</v>
      </c>
      <c r="M46" s="261">
        <f t="shared" si="2"/>
        <v>0</v>
      </c>
      <c r="N46" s="270">
        <v>0</v>
      </c>
    </row>
    <row r="47" spans="1:14" s="245" customFormat="1" ht="12.75" thickBot="1" thickTop="1">
      <c r="A47" s="262" t="s">
        <v>67</v>
      </c>
      <c r="B47" s="259">
        <v>2400</v>
      </c>
      <c r="C47" s="259">
        <v>250</v>
      </c>
      <c r="D47" s="274">
        <f aca="true" t="shared" si="8" ref="D47:L47">SUM(D48:D49)</f>
        <v>0</v>
      </c>
      <c r="E47" s="274">
        <f t="shared" si="8"/>
        <v>0</v>
      </c>
      <c r="F47" s="274">
        <f t="shared" si="8"/>
        <v>0</v>
      </c>
      <c r="G47" s="274">
        <f t="shared" si="8"/>
        <v>0</v>
      </c>
      <c r="H47" s="274">
        <f t="shared" si="8"/>
        <v>0</v>
      </c>
      <c r="I47" s="274">
        <f t="shared" si="8"/>
        <v>0</v>
      </c>
      <c r="J47" s="274">
        <f t="shared" si="8"/>
        <v>0</v>
      </c>
      <c r="K47" s="274">
        <f t="shared" si="8"/>
        <v>0</v>
      </c>
      <c r="L47" s="274">
        <f t="shared" si="8"/>
        <v>0</v>
      </c>
      <c r="M47" s="261">
        <f t="shared" si="2"/>
        <v>0</v>
      </c>
      <c r="N47" s="274">
        <f>SUM(N48:N49)</f>
        <v>0</v>
      </c>
    </row>
    <row r="48" spans="1:14" s="245" customFormat="1" ht="12.75" thickBot="1" thickTop="1">
      <c r="A48" s="276" t="s">
        <v>68</v>
      </c>
      <c r="B48" s="264">
        <v>2410</v>
      </c>
      <c r="C48" s="264">
        <v>260</v>
      </c>
      <c r="D48" s="267">
        <v>0</v>
      </c>
      <c r="E48" s="266">
        <v>0</v>
      </c>
      <c r="F48" s="267">
        <v>0</v>
      </c>
      <c r="G48" s="267">
        <v>0</v>
      </c>
      <c r="H48" s="267">
        <v>0</v>
      </c>
      <c r="I48" s="267">
        <v>0</v>
      </c>
      <c r="J48" s="267">
        <v>0</v>
      </c>
      <c r="K48" s="267">
        <v>0</v>
      </c>
      <c r="L48" s="267">
        <v>0</v>
      </c>
      <c r="M48" s="261">
        <f t="shared" si="2"/>
        <v>0</v>
      </c>
      <c r="N48" s="267">
        <v>0</v>
      </c>
    </row>
    <row r="49" spans="1:14" s="245" customFormat="1" ht="12.75" thickBot="1" thickTop="1">
      <c r="A49" s="276" t="s">
        <v>69</v>
      </c>
      <c r="B49" s="264">
        <v>2420</v>
      </c>
      <c r="C49" s="264">
        <v>270</v>
      </c>
      <c r="D49" s="267">
        <v>0</v>
      </c>
      <c r="E49" s="266">
        <v>0</v>
      </c>
      <c r="F49" s="267">
        <v>0</v>
      </c>
      <c r="G49" s="267">
        <v>0</v>
      </c>
      <c r="H49" s="267">
        <v>0</v>
      </c>
      <c r="I49" s="267">
        <v>0</v>
      </c>
      <c r="J49" s="267">
        <v>0</v>
      </c>
      <c r="K49" s="267">
        <v>0</v>
      </c>
      <c r="L49" s="267">
        <v>0</v>
      </c>
      <c r="M49" s="261">
        <f t="shared" si="2"/>
        <v>0</v>
      </c>
      <c r="N49" s="267">
        <v>0</v>
      </c>
    </row>
    <row r="50" spans="1:14" s="245" customFormat="1" ht="11.25" customHeight="1" thickBot="1" thickTop="1">
      <c r="A50" s="277" t="s">
        <v>70</v>
      </c>
      <c r="B50" s="259">
        <v>2600</v>
      </c>
      <c r="C50" s="259">
        <v>280</v>
      </c>
      <c r="D50" s="274">
        <f aca="true" t="shared" si="9" ref="D50:L50">SUM(D51:D53)</f>
        <v>0</v>
      </c>
      <c r="E50" s="274">
        <f t="shared" si="9"/>
        <v>0</v>
      </c>
      <c r="F50" s="274">
        <f t="shared" si="9"/>
        <v>0</v>
      </c>
      <c r="G50" s="274">
        <f t="shared" si="9"/>
        <v>0</v>
      </c>
      <c r="H50" s="274">
        <f t="shared" si="9"/>
        <v>0</v>
      </c>
      <c r="I50" s="274">
        <f t="shared" si="9"/>
        <v>0</v>
      </c>
      <c r="J50" s="274">
        <f t="shared" si="9"/>
        <v>0</v>
      </c>
      <c r="K50" s="274">
        <f t="shared" si="9"/>
        <v>0</v>
      </c>
      <c r="L50" s="274">
        <f t="shared" si="9"/>
        <v>0</v>
      </c>
      <c r="M50" s="261">
        <f t="shared" si="2"/>
        <v>0</v>
      </c>
      <c r="N50" s="274">
        <f>SUM(N51:N53)</f>
        <v>0</v>
      </c>
    </row>
    <row r="51" spans="1:14" s="245" customFormat="1" ht="11.25" customHeight="1" thickBot="1" thickTop="1">
      <c r="A51" s="272" t="s">
        <v>71</v>
      </c>
      <c r="B51" s="264">
        <v>2610</v>
      </c>
      <c r="C51" s="264">
        <v>290</v>
      </c>
      <c r="D51" s="278">
        <v>0</v>
      </c>
      <c r="E51" s="279">
        <v>0</v>
      </c>
      <c r="F51" s="278">
        <v>0</v>
      </c>
      <c r="G51" s="278">
        <v>0</v>
      </c>
      <c r="H51" s="278">
        <v>0</v>
      </c>
      <c r="I51" s="278">
        <v>0</v>
      </c>
      <c r="J51" s="278">
        <v>0</v>
      </c>
      <c r="K51" s="278">
        <v>0</v>
      </c>
      <c r="L51" s="278">
        <v>0</v>
      </c>
      <c r="M51" s="261">
        <f t="shared" si="2"/>
        <v>0</v>
      </c>
      <c r="N51" s="278">
        <v>0</v>
      </c>
    </row>
    <row r="52" spans="1:14" s="245" customFormat="1" ht="12.75" thickBot="1" thickTop="1">
      <c r="A52" s="272" t="s">
        <v>72</v>
      </c>
      <c r="B52" s="264">
        <v>2620</v>
      </c>
      <c r="C52" s="264">
        <v>300</v>
      </c>
      <c r="D52" s="278">
        <v>0</v>
      </c>
      <c r="E52" s="279">
        <v>0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  <c r="L52" s="278">
        <v>0</v>
      </c>
      <c r="M52" s="261">
        <f t="shared" si="2"/>
        <v>0</v>
      </c>
      <c r="N52" s="278">
        <v>0</v>
      </c>
    </row>
    <row r="53" spans="1:14" s="245" customFormat="1" ht="12" customHeight="1" thickBot="1" thickTop="1">
      <c r="A53" s="276" t="s">
        <v>73</v>
      </c>
      <c r="B53" s="264">
        <v>2630</v>
      </c>
      <c r="C53" s="264">
        <v>310</v>
      </c>
      <c r="D53" s="278">
        <v>0</v>
      </c>
      <c r="E53" s="279">
        <v>0</v>
      </c>
      <c r="F53" s="278">
        <v>0</v>
      </c>
      <c r="G53" s="278">
        <v>0</v>
      </c>
      <c r="H53" s="278">
        <v>0</v>
      </c>
      <c r="I53" s="278">
        <v>0</v>
      </c>
      <c r="J53" s="278">
        <v>0</v>
      </c>
      <c r="K53" s="278">
        <v>0</v>
      </c>
      <c r="L53" s="278">
        <v>0</v>
      </c>
      <c r="M53" s="261">
        <f t="shared" si="2"/>
        <v>0</v>
      </c>
      <c r="N53" s="278">
        <v>0</v>
      </c>
    </row>
    <row r="54" spans="1:14" s="245" customFormat="1" ht="12.75" thickBot="1" thickTop="1">
      <c r="A54" s="273" t="s">
        <v>74</v>
      </c>
      <c r="B54" s="259">
        <v>2700</v>
      </c>
      <c r="C54" s="259">
        <v>320</v>
      </c>
      <c r="D54" s="280">
        <f>SUM(D55:D57)</f>
        <v>0</v>
      </c>
      <c r="E54" s="280">
        <v>0</v>
      </c>
      <c r="F54" s="280">
        <f aca="true" t="shared" si="10" ref="F54:L54">SUM(F55:F57)</f>
        <v>0</v>
      </c>
      <c r="G54" s="280">
        <f t="shared" si="10"/>
        <v>0</v>
      </c>
      <c r="H54" s="280">
        <f t="shared" si="10"/>
        <v>0</v>
      </c>
      <c r="I54" s="280">
        <f t="shared" si="10"/>
        <v>0</v>
      </c>
      <c r="J54" s="280">
        <f t="shared" si="10"/>
        <v>0</v>
      </c>
      <c r="K54" s="280">
        <f t="shared" si="10"/>
        <v>0</v>
      </c>
      <c r="L54" s="280">
        <f t="shared" si="10"/>
        <v>0</v>
      </c>
      <c r="M54" s="261">
        <f t="shared" si="2"/>
        <v>0</v>
      </c>
      <c r="N54" s="280">
        <f>SUM(N55:N57)</f>
        <v>0</v>
      </c>
    </row>
    <row r="55" spans="1:14" s="245" customFormat="1" ht="12.75" thickBot="1" thickTop="1">
      <c r="A55" s="272" t="s">
        <v>75</v>
      </c>
      <c r="B55" s="264">
        <v>2710</v>
      </c>
      <c r="C55" s="264">
        <v>330</v>
      </c>
      <c r="D55" s="278">
        <v>0</v>
      </c>
      <c r="E55" s="279">
        <v>0</v>
      </c>
      <c r="F55" s="278">
        <v>0</v>
      </c>
      <c r="G55" s="278">
        <v>0</v>
      </c>
      <c r="H55" s="278">
        <v>0</v>
      </c>
      <c r="I55" s="278">
        <v>0</v>
      </c>
      <c r="J55" s="278">
        <v>0</v>
      </c>
      <c r="K55" s="278">
        <v>0</v>
      </c>
      <c r="L55" s="278">
        <v>0</v>
      </c>
      <c r="M55" s="261">
        <f t="shared" si="2"/>
        <v>0</v>
      </c>
      <c r="N55" s="278">
        <v>0</v>
      </c>
    </row>
    <row r="56" spans="1:14" s="245" customFormat="1" ht="12.75" thickBot="1" thickTop="1">
      <c r="A56" s="272" t="s">
        <v>76</v>
      </c>
      <c r="B56" s="264">
        <v>2720</v>
      </c>
      <c r="C56" s="264">
        <v>340</v>
      </c>
      <c r="D56" s="278">
        <v>0</v>
      </c>
      <c r="E56" s="279">
        <v>0</v>
      </c>
      <c r="F56" s="278">
        <v>0</v>
      </c>
      <c r="G56" s="278">
        <v>0</v>
      </c>
      <c r="H56" s="278">
        <v>0</v>
      </c>
      <c r="I56" s="278">
        <v>0</v>
      </c>
      <c r="J56" s="278">
        <v>0</v>
      </c>
      <c r="K56" s="278">
        <v>0</v>
      </c>
      <c r="L56" s="278">
        <v>0</v>
      </c>
      <c r="M56" s="261">
        <f aca="true" t="shared" si="11" ref="M56:M85">F56-H56+I56-J56</f>
        <v>0</v>
      </c>
      <c r="N56" s="278">
        <v>0</v>
      </c>
    </row>
    <row r="57" spans="1:14" s="245" customFormat="1" ht="12.75" thickBot="1" thickTop="1">
      <c r="A57" s="272" t="s">
        <v>77</v>
      </c>
      <c r="B57" s="264">
        <v>2730</v>
      </c>
      <c r="C57" s="264">
        <v>350</v>
      </c>
      <c r="D57" s="278">
        <v>0</v>
      </c>
      <c r="E57" s="279">
        <v>0</v>
      </c>
      <c r="F57" s="278">
        <v>0</v>
      </c>
      <c r="G57" s="278">
        <v>0</v>
      </c>
      <c r="H57" s="278">
        <v>0</v>
      </c>
      <c r="I57" s="278">
        <v>0</v>
      </c>
      <c r="J57" s="278">
        <v>0</v>
      </c>
      <c r="K57" s="278">
        <v>0</v>
      </c>
      <c r="L57" s="278">
        <v>0</v>
      </c>
      <c r="M57" s="261">
        <f t="shared" si="11"/>
        <v>0</v>
      </c>
      <c r="N57" s="278">
        <v>0</v>
      </c>
    </row>
    <row r="58" spans="1:14" s="245" customFormat="1" ht="12.75" thickBot="1" thickTop="1">
      <c r="A58" s="273" t="s">
        <v>78</v>
      </c>
      <c r="B58" s="259">
        <v>2800</v>
      </c>
      <c r="C58" s="259">
        <v>360</v>
      </c>
      <c r="D58" s="281">
        <v>0</v>
      </c>
      <c r="E58" s="280">
        <v>0</v>
      </c>
      <c r="F58" s="281">
        <v>0</v>
      </c>
      <c r="G58" s="281">
        <v>0</v>
      </c>
      <c r="H58" s="281">
        <v>0</v>
      </c>
      <c r="I58" s="281">
        <v>0</v>
      </c>
      <c r="J58" s="281">
        <v>0</v>
      </c>
      <c r="K58" s="281">
        <v>0</v>
      </c>
      <c r="L58" s="281">
        <v>0</v>
      </c>
      <c r="M58" s="261">
        <f t="shared" si="11"/>
        <v>0</v>
      </c>
      <c r="N58" s="281">
        <v>0</v>
      </c>
    </row>
    <row r="59" spans="1:14" s="245" customFormat="1" ht="12.75" thickBot="1" thickTop="1">
      <c r="A59" s="259" t="s">
        <v>79</v>
      </c>
      <c r="B59" s="259">
        <v>3000</v>
      </c>
      <c r="C59" s="259">
        <v>370</v>
      </c>
      <c r="D59" s="280">
        <f aca="true" t="shared" si="12" ref="D59:L59">D60+D74</f>
        <v>243880</v>
      </c>
      <c r="E59" s="280">
        <f t="shared" si="12"/>
        <v>0</v>
      </c>
      <c r="F59" s="280">
        <f t="shared" si="12"/>
        <v>0</v>
      </c>
      <c r="G59" s="280">
        <f t="shared" si="12"/>
        <v>0</v>
      </c>
      <c r="H59" s="280">
        <f t="shared" si="12"/>
        <v>0</v>
      </c>
      <c r="I59" s="280">
        <f t="shared" si="12"/>
        <v>240430</v>
      </c>
      <c r="J59" s="280">
        <f t="shared" si="12"/>
        <v>3061</v>
      </c>
      <c r="K59" s="280">
        <f t="shared" si="12"/>
        <v>0</v>
      </c>
      <c r="L59" s="280">
        <f t="shared" si="12"/>
        <v>0</v>
      </c>
      <c r="M59" s="261">
        <f t="shared" si="11"/>
        <v>237369</v>
      </c>
      <c r="N59" s="280">
        <f>N60+N74</f>
        <v>0</v>
      </c>
    </row>
    <row r="60" spans="1:14" s="245" customFormat="1" ht="12.75" thickBot="1" thickTop="1">
      <c r="A60" s="262" t="s">
        <v>80</v>
      </c>
      <c r="B60" s="259">
        <v>3100</v>
      </c>
      <c r="C60" s="259">
        <v>380</v>
      </c>
      <c r="D60" s="280">
        <f aca="true" t="shared" si="13" ref="D60:L60">D61+D62+D65+D68+D72+D73</f>
        <v>243880</v>
      </c>
      <c r="E60" s="280">
        <f t="shared" si="13"/>
        <v>0</v>
      </c>
      <c r="F60" s="280">
        <f t="shared" si="13"/>
        <v>0</v>
      </c>
      <c r="G60" s="280">
        <f t="shared" si="13"/>
        <v>0</v>
      </c>
      <c r="H60" s="280">
        <f t="shared" si="13"/>
        <v>0</v>
      </c>
      <c r="I60" s="280">
        <f t="shared" si="13"/>
        <v>240430</v>
      </c>
      <c r="J60" s="280">
        <f t="shared" si="13"/>
        <v>3061</v>
      </c>
      <c r="K60" s="280">
        <f t="shared" si="13"/>
        <v>0</v>
      </c>
      <c r="L60" s="280">
        <f t="shared" si="13"/>
        <v>0</v>
      </c>
      <c r="M60" s="261">
        <f t="shared" si="11"/>
        <v>237369</v>
      </c>
      <c r="N60" s="280">
        <f>N61+N62+N65+N68+N72+N73</f>
        <v>0</v>
      </c>
    </row>
    <row r="61" spans="1:14" s="245" customFormat="1" ht="12.75" thickBot="1" thickTop="1">
      <c r="A61" s="272" t="s">
        <v>81</v>
      </c>
      <c r="B61" s="264">
        <v>3110</v>
      </c>
      <c r="C61" s="264">
        <v>390</v>
      </c>
      <c r="D61" s="351">
        <f>'[1]КОМАРІВсад'!$E$178</f>
        <v>0</v>
      </c>
      <c r="E61" s="279">
        <v>0</v>
      </c>
      <c r="F61" s="278">
        <v>0</v>
      </c>
      <c r="G61" s="278">
        <v>0</v>
      </c>
      <c r="H61" s="278">
        <v>0</v>
      </c>
      <c r="I61" s="351">
        <f>'[1]КОМАРІВсад'!$U$178+'[1]КОМАРІВсад'!$AK$178+'[1]КОМАРІВсад'!$BA$178+'[1]КОМАРІВсад'!$BQ$178</f>
        <v>0</v>
      </c>
      <c r="J61" s="351">
        <f>I61</f>
        <v>0</v>
      </c>
      <c r="K61" s="278">
        <v>0</v>
      </c>
      <c r="L61" s="278">
        <v>0</v>
      </c>
      <c r="M61" s="261">
        <f t="shared" si="11"/>
        <v>0</v>
      </c>
      <c r="N61" s="278">
        <v>0</v>
      </c>
    </row>
    <row r="62" spans="1:14" s="245" customFormat="1" ht="12.75" thickBot="1" thickTop="1">
      <c r="A62" s="276" t="s">
        <v>82</v>
      </c>
      <c r="B62" s="264">
        <v>3120</v>
      </c>
      <c r="C62" s="264">
        <v>400</v>
      </c>
      <c r="D62" s="282">
        <f aca="true" t="shared" si="14" ref="D62:L62">SUM(D63:D64)</f>
        <v>0</v>
      </c>
      <c r="E62" s="282">
        <f t="shared" si="14"/>
        <v>0</v>
      </c>
      <c r="F62" s="282">
        <f t="shared" si="14"/>
        <v>0</v>
      </c>
      <c r="G62" s="282">
        <f t="shared" si="14"/>
        <v>0</v>
      </c>
      <c r="H62" s="282">
        <f t="shared" si="14"/>
        <v>0</v>
      </c>
      <c r="I62" s="282">
        <f t="shared" si="14"/>
        <v>0</v>
      </c>
      <c r="J62" s="282">
        <f t="shared" si="14"/>
        <v>0</v>
      </c>
      <c r="K62" s="282">
        <f t="shared" si="14"/>
        <v>0</v>
      </c>
      <c r="L62" s="282">
        <f t="shared" si="14"/>
        <v>0</v>
      </c>
      <c r="M62" s="261">
        <f t="shared" si="11"/>
        <v>0</v>
      </c>
      <c r="N62" s="282">
        <f>SUM(N63:N64)</f>
        <v>0</v>
      </c>
    </row>
    <row r="63" spans="1:14" s="245" customFormat="1" ht="12.75" thickBot="1" thickTop="1">
      <c r="A63" s="268" t="s">
        <v>83</v>
      </c>
      <c r="B63" s="257">
        <v>3121</v>
      </c>
      <c r="C63" s="257">
        <v>410</v>
      </c>
      <c r="D63" s="283">
        <v>0</v>
      </c>
      <c r="E63" s="284">
        <v>0</v>
      </c>
      <c r="F63" s="283">
        <v>0</v>
      </c>
      <c r="G63" s="283">
        <v>0</v>
      </c>
      <c r="H63" s="283">
        <v>0</v>
      </c>
      <c r="I63" s="283">
        <v>0</v>
      </c>
      <c r="J63" s="283">
        <v>0</v>
      </c>
      <c r="K63" s="283">
        <v>0</v>
      </c>
      <c r="L63" s="283">
        <v>0</v>
      </c>
      <c r="M63" s="261">
        <f t="shared" si="11"/>
        <v>0</v>
      </c>
      <c r="N63" s="283">
        <v>0</v>
      </c>
    </row>
    <row r="64" spans="1:14" s="245" customFormat="1" ht="12.75" thickBot="1" thickTop="1">
      <c r="A64" s="268" t="s">
        <v>84</v>
      </c>
      <c r="B64" s="257">
        <v>3122</v>
      </c>
      <c r="C64" s="257">
        <v>420</v>
      </c>
      <c r="D64" s="283">
        <v>0</v>
      </c>
      <c r="E64" s="284">
        <v>0</v>
      </c>
      <c r="F64" s="283">
        <v>0</v>
      </c>
      <c r="G64" s="283">
        <v>0</v>
      </c>
      <c r="H64" s="283">
        <v>0</v>
      </c>
      <c r="I64" s="283">
        <v>0</v>
      </c>
      <c r="J64" s="283">
        <v>0</v>
      </c>
      <c r="K64" s="283">
        <v>0</v>
      </c>
      <c r="L64" s="283">
        <v>0</v>
      </c>
      <c r="M64" s="261">
        <f t="shared" si="11"/>
        <v>0</v>
      </c>
      <c r="N64" s="283">
        <v>0</v>
      </c>
    </row>
    <row r="65" spans="1:14" s="245" customFormat="1" ht="12.75" thickBot="1" thickTop="1">
      <c r="A65" s="263" t="s">
        <v>85</v>
      </c>
      <c r="B65" s="264">
        <v>3130</v>
      </c>
      <c r="C65" s="264">
        <v>430</v>
      </c>
      <c r="D65" s="279">
        <f aca="true" t="shared" si="15" ref="D65:L65">SUM(D66:D67)</f>
        <v>243880</v>
      </c>
      <c r="E65" s="279">
        <f t="shared" si="15"/>
        <v>0</v>
      </c>
      <c r="F65" s="279">
        <f t="shared" si="15"/>
        <v>0</v>
      </c>
      <c r="G65" s="279">
        <f t="shared" si="15"/>
        <v>0</v>
      </c>
      <c r="H65" s="279">
        <f t="shared" si="15"/>
        <v>0</v>
      </c>
      <c r="I65" s="279">
        <f t="shared" si="15"/>
        <v>240430</v>
      </c>
      <c r="J65" s="279">
        <f t="shared" si="15"/>
        <v>3061</v>
      </c>
      <c r="K65" s="279">
        <f t="shared" si="15"/>
        <v>0</v>
      </c>
      <c r="L65" s="279">
        <f t="shared" si="15"/>
        <v>0</v>
      </c>
      <c r="M65" s="261">
        <f t="shared" si="11"/>
        <v>237369</v>
      </c>
      <c r="N65" s="279">
        <f>SUM(N66:N67)</f>
        <v>0</v>
      </c>
    </row>
    <row r="66" spans="1:14" s="245" customFormat="1" ht="12.75" thickBot="1" thickTop="1">
      <c r="A66" s="268" t="s">
        <v>86</v>
      </c>
      <c r="B66" s="257">
        <v>3131</v>
      </c>
      <c r="C66" s="257">
        <v>440</v>
      </c>
      <c r="D66" s="283">
        <v>0</v>
      </c>
      <c r="E66" s="284">
        <v>0</v>
      </c>
      <c r="F66" s="283">
        <v>0</v>
      </c>
      <c r="G66" s="283"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61">
        <f t="shared" si="11"/>
        <v>0</v>
      </c>
      <c r="N66" s="283">
        <v>0</v>
      </c>
    </row>
    <row r="67" spans="1:14" s="245" customFormat="1" ht="12.75" thickBot="1" thickTop="1">
      <c r="A67" s="268" t="s">
        <v>87</v>
      </c>
      <c r="B67" s="257">
        <v>3132</v>
      </c>
      <c r="C67" s="257">
        <v>450</v>
      </c>
      <c r="D67" s="352">
        <f>'[1]КОМАРІВсад'!$E$196</f>
        <v>243880</v>
      </c>
      <c r="E67" s="284">
        <v>0</v>
      </c>
      <c r="F67" s="283">
        <v>0</v>
      </c>
      <c r="G67" s="283">
        <v>0</v>
      </c>
      <c r="H67" s="283">
        <v>0</v>
      </c>
      <c r="I67" s="351">
        <f>'[1]КОМАРІВсад'!$U$196+'[1]КОМАРІВсад'!$AK$196+'[1]КОМАРІВсад'!$BA$196+'[1]КОМАРІВсад'!$BQ$196</f>
        <v>240430</v>
      </c>
      <c r="J67" s="352">
        <f>I67-237369</f>
        <v>3061</v>
      </c>
      <c r="K67" s="283">
        <v>0</v>
      </c>
      <c r="L67" s="283">
        <v>0</v>
      </c>
      <c r="M67" s="261">
        <f t="shared" si="11"/>
        <v>237369</v>
      </c>
      <c r="N67" s="283">
        <v>0</v>
      </c>
    </row>
    <row r="68" spans="1:14" s="245" customFormat="1" ht="12.75" thickBot="1" thickTop="1">
      <c r="A68" s="263" t="s">
        <v>88</v>
      </c>
      <c r="B68" s="264">
        <v>3140</v>
      </c>
      <c r="C68" s="264">
        <v>460</v>
      </c>
      <c r="D68" s="279">
        <f aca="true" t="shared" si="16" ref="D68:L68">SUM(D69:D71)</f>
        <v>0</v>
      </c>
      <c r="E68" s="279">
        <f t="shared" si="16"/>
        <v>0</v>
      </c>
      <c r="F68" s="279">
        <f t="shared" si="16"/>
        <v>0</v>
      </c>
      <c r="G68" s="279">
        <f t="shared" si="16"/>
        <v>0</v>
      </c>
      <c r="H68" s="279">
        <f t="shared" si="16"/>
        <v>0</v>
      </c>
      <c r="I68" s="279">
        <f t="shared" si="16"/>
        <v>0</v>
      </c>
      <c r="J68" s="279">
        <f t="shared" si="16"/>
        <v>0</v>
      </c>
      <c r="K68" s="279">
        <f t="shared" si="16"/>
        <v>0</v>
      </c>
      <c r="L68" s="279">
        <f t="shared" si="16"/>
        <v>0</v>
      </c>
      <c r="M68" s="261">
        <f t="shared" si="11"/>
        <v>0</v>
      </c>
      <c r="N68" s="279">
        <f>SUM(N69:N71)</f>
        <v>0</v>
      </c>
    </row>
    <row r="69" spans="1:14" s="245" customFormat="1" ht="13.5" thickBot="1" thickTop="1">
      <c r="A69" s="285" t="s">
        <v>113</v>
      </c>
      <c r="B69" s="257">
        <v>3141</v>
      </c>
      <c r="C69" s="257">
        <v>470</v>
      </c>
      <c r="D69" s="283">
        <v>0</v>
      </c>
      <c r="E69" s="284">
        <v>0</v>
      </c>
      <c r="F69" s="283">
        <v>0</v>
      </c>
      <c r="G69" s="283">
        <v>0</v>
      </c>
      <c r="H69" s="283">
        <v>0</v>
      </c>
      <c r="I69" s="283">
        <v>0</v>
      </c>
      <c r="J69" s="283">
        <v>0</v>
      </c>
      <c r="K69" s="283">
        <v>0</v>
      </c>
      <c r="L69" s="283">
        <v>0</v>
      </c>
      <c r="M69" s="261">
        <f t="shared" si="11"/>
        <v>0</v>
      </c>
      <c r="N69" s="283">
        <v>0</v>
      </c>
    </row>
    <row r="70" spans="1:14" s="245" customFormat="1" ht="13.5" thickBot="1" thickTop="1">
      <c r="A70" s="285" t="s">
        <v>114</v>
      </c>
      <c r="B70" s="257">
        <v>3142</v>
      </c>
      <c r="C70" s="257">
        <v>480</v>
      </c>
      <c r="D70" s="352">
        <f>'[1]КОМАРІВсад'!$E$197</f>
        <v>0</v>
      </c>
      <c r="E70" s="284">
        <v>0</v>
      </c>
      <c r="F70" s="283">
        <v>0</v>
      </c>
      <c r="G70" s="283">
        <v>0</v>
      </c>
      <c r="H70" s="283">
        <v>0</v>
      </c>
      <c r="I70" s="351">
        <f>'[1]КОМАРІВсад'!$U$197+'[1]КОМАРІВсад'!$AK$197+'[1]КОМАРІВсад'!$BA$197+'[1]КОМАРІВсад'!$BQ$197</f>
        <v>0</v>
      </c>
      <c r="J70" s="352">
        <f>I70</f>
        <v>0</v>
      </c>
      <c r="K70" s="283">
        <v>0</v>
      </c>
      <c r="L70" s="283">
        <v>0</v>
      </c>
      <c r="M70" s="261">
        <f t="shared" si="11"/>
        <v>0</v>
      </c>
      <c r="N70" s="283">
        <v>0</v>
      </c>
    </row>
    <row r="71" spans="1:14" s="245" customFormat="1" ht="13.5" thickBot="1" thickTop="1">
      <c r="A71" s="285" t="s">
        <v>115</v>
      </c>
      <c r="B71" s="257">
        <v>3143</v>
      </c>
      <c r="C71" s="257">
        <v>490</v>
      </c>
      <c r="D71" s="283">
        <v>0</v>
      </c>
      <c r="E71" s="284">
        <v>0</v>
      </c>
      <c r="F71" s="283">
        <v>0</v>
      </c>
      <c r="G71" s="283">
        <v>0</v>
      </c>
      <c r="H71" s="283">
        <v>0</v>
      </c>
      <c r="I71" s="283">
        <v>0</v>
      </c>
      <c r="J71" s="283">
        <v>0</v>
      </c>
      <c r="K71" s="283">
        <v>0</v>
      </c>
      <c r="L71" s="283">
        <v>0</v>
      </c>
      <c r="M71" s="261">
        <f t="shared" si="11"/>
        <v>0</v>
      </c>
      <c r="N71" s="283">
        <v>0</v>
      </c>
    </row>
    <row r="72" spans="1:14" s="245" customFormat="1" ht="12.75" thickBot="1" thickTop="1">
      <c r="A72" s="263" t="s">
        <v>89</v>
      </c>
      <c r="B72" s="264">
        <v>3150</v>
      </c>
      <c r="C72" s="264">
        <v>500</v>
      </c>
      <c r="D72" s="278">
        <v>0</v>
      </c>
      <c r="E72" s="279">
        <v>0</v>
      </c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261">
        <f t="shared" si="11"/>
        <v>0</v>
      </c>
      <c r="N72" s="278">
        <v>0</v>
      </c>
    </row>
    <row r="73" spans="1:14" s="245" customFormat="1" ht="12.75" thickBot="1" thickTop="1">
      <c r="A73" s="263" t="s">
        <v>90</v>
      </c>
      <c r="B73" s="264">
        <v>3160</v>
      </c>
      <c r="C73" s="264">
        <v>510</v>
      </c>
      <c r="D73" s="278">
        <v>0</v>
      </c>
      <c r="E73" s="279">
        <v>0</v>
      </c>
      <c r="F73" s="278">
        <v>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0</v>
      </c>
      <c r="M73" s="261">
        <f t="shared" si="11"/>
        <v>0</v>
      </c>
      <c r="N73" s="278">
        <v>0</v>
      </c>
    </row>
    <row r="74" spans="1:14" s="245" customFormat="1" ht="12.75" thickBot="1" thickTop="1">
      <c r="A74" s="262" t="s">
        <v>91</v>
      </c>
      <c r="B74" s="259">
        <v>3200</v>
      </c>
      <c r="C74" s="259">
        <v>520</v>
      </c>
      <c r="D74" s="280">
        <f aca="true" t="shared" si="17" ref="D74:L74">SUM(D75:D78)</f>
        <v>0</v>
      </c>
      <c r="E74" s="280">
        <f t="shared" si="17"/>
        <v>0</v>
      </c>
      <c r="F74" s="280">
        <f t="shared" si="17"/>
        <v>0</v>
      </c>
      <c r="G74" s="280">
        <f t="shared" si="17"/>
        <v>0</v>
      </c>
      <c r="H74" s="280">
        <f t="shared" si="17"/>
        <v>0</v>
      </c>
      <c r="I74" s="280">
        <f t="shared" si="17"/>
        <v>0</v>
      </c>
      <c r="J74" s="280">
        <f t="shared" si="17"/>
        <v>0</v>
      </c>
      <c r="K74" s="280">
        <f t="shared" si="17"/>
        <v>0</v>
      </c>
      <c r="L74" s="280">
        <f t="shared" si="17"/>
        <v>0</v>
      </c>
      <c r="M74" s="261">
        <f t="shared" si="11"/>
        <v>0</v>
      </c>
      <c r="N74" s="280">
        <f>SUM(N75:N78)</f>
        <v>0</v>
      </c>
    </row>
    <row r="75" spans="1:14" s="245" customFormat="1" ht="12.75" thickBot="1" thickTop="1">
      <c r="A75" s="272" t="s">
        <v>92</v>
      </c>
      <c r="B75" s="264">
        <v>3210</v>
      </c>
      <c r="C75" s="264">
        <v>530</v>
      </c>
      <c r="D75" s="286">
        <v>0</v>
      </c>
      <c r="E75" s="287">
        <v>0</v>
      </c>
      <c r="F75" s="286">
        <v>0</v>
      </c>
      <c r="G75" s="286">
        <v>0</v>
      </c>
      <c r="H75" s="286">
        <v>0</v>
      </c>
      <c r="I75" s="286">
        <v>0</v>
      </c>
      <c r="J75" s="286">
        <v>0</v>
      </c>
      <c r="K75" s="286">
        <v>0</v>
      </c>
      <c r="L75" s="286">
        <v>0</v>
      </c>
      <c r="M75" s="261">
        <f t="shared" si="11"/>
        <v>0</v>
      </c>
      <c r="N75" s="286">
        <v>0</v>
      </c>
    </row>
    <row r="76" spans="1:14" s="245" customFormat="1" ht="12.75" thickBot="1" thickTop="1">
      <c r="A76" s="272" t="s">
        <v>93</v>
      </c>
      <c r="B76" s="264">
        <v>3220</v>
      </c>
      <c r="C76" s="264">
        <v>540</v>
      </c>
      <c r="D76" s="286">
        <v>0</v>
      </c>
      <c r="E76" s="287">
        <v>0</v>
      </c>
      <c r="F76" s="286">
        <v>0</v>
      </c>
      <c r="G76" s="286">
        <v>0</v>
      </c>
      <c r="H76" s="286">
        <v>0</v>
      </c>
      <c r="I76" s="286">
        <v>0</v>
      </c>
      <c r="J76" s="286">
        <v>0</v>
      </c>
      <c r="K76" s="286">
        <v>0</v>
      </c>
      <c r="L76" s="286">
        <v>0</v>
      </c>
      <c r="M76" s="261">
        <f t="shared" si="11"/>
        <v>0</v>
      </c>
      <c r="N76" s="286">
        <v>0</v>
      </c>
    </row>
    <row r="77" spans="1:14" s="245" customFormat="1" ht="11.25" customHeight="1" thickBot="1" thickTop="1">
      <c r="A77" s="263" t="s">
        <v>94</v>
      </c>
      <c r="B77" s="264">
        <v>3230</v>
      </c>
      <c r="C77" s="264">
        <v>550</v>
      </c>
      <c r="D77" s="286">
        <v>0</v>
      </c>
      <c r="E77" s="287">
        <v>0</v>
      </c>
      <c r="F77" s="286">
        <v>0</v>
      </c>
      <c r="G77" s="286">
        <v>0</v>
      </c>
      <c r="H77" s="286">
        <v>0</v>
      </c>
      <c r="I77" s="286">
        <v>0</v>
      </c>
      <c r="J77" s="286">
        <v>0</v>
      </c>
      <c r="K77" s="286">
        <v>0</v>
      </c>
      <c r="L77" s="286">
        <v>0</v>
      </c>
      <c r="M77" s="261">
        <f t="shared" si="11"/>
        <v>0</v>
      </c>
      <c r="N77" s="286">
        <v>0</v>
      </c>
    </row>
    <row r="78" spans="1:14" s="245" customFormat="1" ht="12.75" thickBot="1" thickTop="1">
      <c r="A78" s="272" t="s">
        <v>95</v>
      </c>
      <c r="B78" s="264">
        <v>3240</v>
      </c>
      <c r="C78" s="264">
        <v>560</v>
      </c>
      <c r="D78" s="278">
        <v>0</v>
      </c>
      <c r="E78" s="279">
        <v>0</v>
      </c>
      <c r="F78" s="278">
        <v>0</v>
      </c>
      <c r="G78" s="278">
        <v>0</v>
      </c>
      <c r="H78" s="278">
        <v>0</v>
      </c>
      <c r="I78" s="278">
        <v>0</v>
      </c>
      <c r="J78" s="278">
        <v>0</v>
      </c>
      <c r="K78" s="278">
        <v>0</v>
      </c>
      <c r="L78" s="278">
        <v>0</v>
      </c>
      <c r="M78" s="261">
        <f t="shared" si="11"/>
        <v>0</v>
      </c>
      <c r="N78" s="278">
        <v>0</v>
      </c>
    </row>
    <row r="79" spans="1:14" s="245" customFormat="1" ht="12.75" thickBot="1" thickTop="1">
      <c r="A79" s="259" t="s">
        <v>97</v>
      </c>
      <c r="B79" s="259">
        <v>4100</v>
      </c>
      <c r="C79" s="259">
        <v>570</v>
      </c>
      <c r="D79" s="287">
        <f aca="true" t="shared" si="18" ref="D79:L79">SUM(D80)</f>
        <v>0</v>
      </c>
      <c r="E79" s="287">
        <f t="shared" si="18"/>
        <v>0</v>
      </c>
      <c r="F79" s="287">
        <f t="shared" si="18"/>
        <v>0</v>
      </c>
      <c r="G79" s="287">
        <f t="shared" si="18"/>
        <v>0</v>
      </c>
      <c r="H79" s="287">
        <f t="shared" si="18"/>
        <v>0</v>
      </c>
      <c r="I79" s="287">
        <f t="shared" si="18"/>
        <v>0</v>
      </c>
      <c r="J79" s="287">
        <f t="shared" si="18"/>
        <v>0</v>
      </c>
      <c r="K79" s="287">
        <f t="shared" si="18"/>
        <v>0</v>
      </c>
      <c r="L79" s="287">
        <f t="shared" si="18"/>
        <v>0</v>
      </c>
      <c r="M79" s="261">
        <f t="shared" si="11"/>
        <v>0</v>
      </c>
      <c r="N79" s="287">
        <f>SUM(N80)</f>
        <v>0</v>
      </c>
    </row>
    <row r="80" spans="1:14" s="245" customFormat="1" ht="12.75" thickBot="1" thickTop="1">
      <c r="A80" s="263" t="s">
        <v>98</v>
      </c>
      <c r="B80" s="264">
        <v>4110</v>
      </c>
      <c r="C80" s="264">
        <v>580</v>
      </c>
      <c r="D80" s="279">
        <f aca="true" t="shared" si="19" ref="D80:L80">SUM(D81:D83)</f>
        <v>0</v>
      </c>
      <c r="E80" s="279">
        <f t="shared" si="19"/>
        <v>0</v>
      </c>
      <c r="F80" s="279">
        <f t="shared" si="19"/>
        <v>0</v>
      </c>
      <c r="G80" s="279">
        <f t="shared" si="19"/>
        <v>0</v>
      </c>
      <c r="H80" s="279">
        <f t="shared" si="19"/>
        <v>0</v>
      </c>
      <c r="I80" s="279">
        <f t="shared" si="19"/>
        <v>0</v>
      </c>
      <c r="J80" s="279">
        <f t="shared" si="19"/>
        <v>0</v>
      </c>
      <c r="K80" s="279">
        <f t="shared" si="19"/>
        <v>0</v>
      </c>
      <c r="L80" s="279">
        <f t="shared" si="19"/>
        <v>0</v>
      </c>
      <c r="M80" s="261">
        <f t="shared" si="11"/>
        <v>0</v>
      </c>
      <c r="N80" s="279">
        <f>SUM(N81:N83)</f>
        <v>0</v>
      </c>
    </row>
    <row r="81" spans="1:14" s="245" customFormat="1" ht="12.75" thickBot="1" thickTop="1">
      <c r="A81" s="268" t="s">
        <v>99</v>
      </c>
      <c r="B81" s="257">
        <v>4111</v>
      </c>
      <c r="C81" s="257">
        <v>590</v>
      </c>
      <c r="D81" s="278">
        <v>0</v>
      </c>
      <c r="E81" s="279">
        <v>0</v>
      </c>
      <c r="F81" s="278">
        <v>0</v>
      </c>
      <c r="G81" s="278">
        <v>0</v>
      </c>
      <c r="H81" s="278">
        <v>0</v>
      </c>
      <c r="I81" s="278">
        <v>0</v>
      </c>
      <c r="J81" s="278">
        <v>0</v>
      </c>
      <c r="K81" s="278">
        <v>0</v>
      </c>
      <c r="L81" s="278">
        <v>0</v>
      </c>
      <c r="M81" s="261">
        <f t="shared" si="11"/>
        <v>0</v>
      </c>
      <c r="N81" s="278">
        <v>0</v>
      </c>
    </row>
    <row r="82" spans="1:14" s="245" customFormat="1" ht="12.75" thickBot="1" thickTop="1">
      <c r="A82" s="268" t="s">
        <v>100</v>
      </c>
      <c r="B82" s="257">
        <v>4112</v>
      </c>
      <c r="C82" s="257">
        <v>600</v>
      </c>
      <c r="D82" s="278">
        <v>0</v>
      </c>
      <c r="E82" s="279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261">
        <f t="shared" si="11"/>
        <v>0</v>
      </c>
      <c r="N82" s="278">
        <v>0</v>
      </c>
    </row>
    <row r="83" spans="1:14" s="245" customFormat="1" ht="14.25" thickBot="1" thickTop="1">
      <c r="A83" s="288" t="s">
        <v>116</v>
      </c>
      <c r="B83" s="257">
        <v>4113</v>
      </c>
      <c r="C83" s="257">
        <v>610</v>
      </c>
      <c r="D83" s="283">
        <v>0</v>
      </c>
      <c r="E83" s="284">
        <v>0</v>
      </c>
      <c r="F83" s="283">
        <v>0</v>
      </c>
      <c r="G83" s="283">
        <v>0</v>
      </c>
      <c r="H83" s="283">
        <v>0</v>
      </c>
      <c r="I83" s="283">
        <v>0</v>
      </c>
      <c r="J83" s="283">
        <v>0</v>
      </c>
      <c r="K83" s="283">
        <v>0</v>
      </c>
      <c r="L83" s="283">
        <v>0</v>
      </c>
      <c r="M83" s="261">
        <f t="shared" si="11"/>
        <v>0</v>
      </c>
      <c r="N83" s="283">
        <v>0</v>
      </c>
    </row>
    <row r="84" spans="1:14" s="245" customFormat="1" ht="12.75" thickBot="1" thickTop="1">
      <c r="A84" s="259" t="s">
        <v>105</v>
      </c>
      <c r="B84" s="259">
        <v>4200</v>
      </c>
      <c r="C84" s="259">
        <v>620</v>
      </c>
      <c r="D84" s="280">
        <f aca="true" t="shared" si="20" ref="D84:L84">D85</f>
        <v>0</v>
      </c>
      <c r="E84" s="280">
        <f t="shared" si="20"/>
        <v>0</v>
      </c>
      <c r="F84" s="280">
        <f t="shared" si="20"/>
        <v>0</v>
      </c>
      <c r="G84" s="280">
        <f t="shared" si="20"/>
        <v>0</v>
      </c>
      <c r="H84" s="280">
        <f t="shared" si="20"/>
        <v>0</v>
      </c>
      <c r="I84" s="280">
        <f t="shared" si="20"/>
        <v>0</v>
      </c>
      <c r="J84" s="280">
        <f t="shared" si="20"/>
        <v>0</v>
      </c>
      <c r="K84" s="280">
        <f t="shared" si="20"/>
        <v>0</v>
      </c>
      <c r="L84" s="280">
        <f t="shared" si="20"/>
        <v>0</v>
      </c>
      <c r="M84" s="261">
        <f t="shared" si="11"/>
        <v>0</v>
      </c>
      <c r="N84" s="280">
        <f>N85</f>
        <v>0</v>
      </c>
    </row>
    <row r="85" spans="1:14" s="245" customFormat="1" ht="12.75" thickBot="1" thickTop="1">
      <c r="A85" s="263" t="s">
        <v>106</v>
      </c>
      <c r="B85" s="264">
        <v>4210</v>
      </c>
      <c r="C85" s="264">
        <v>630</v>
      </c>
      <c r="D85" s="278">
        <v>0</v>
      </c>
      <c r="E85" s="279">
        <v>0</v>
      </c>
      <c r="F85" s="278">
        <v>0</v>
      </c>
      <c r="G85" s="278">
        <v>0</v>
      </c>
      <c r="H85" s="278">
        <v>0</v>
      </c>
      <c r="I85" s="278">
        <v>0</v>
      </c>
      <c r="J85" s="278">
        <v>0</v>
      </c>
      <c r="K85" s="278">
        <v>0</v>
      </c>
      <c r="L85" s="278">
        <v>0</v>
      </c>
      <c r="M85" s="261">
        <f t="shared" si="11"/>
        <v>0</v>
      </c>
      <c r="N85" s="278">
        <v>0</v>
      </c>
    </row>
    <row r="86" spans="1:14" s="245" customFormat="1" ht="12.75" thickBot="1" thickTop="1">
      <c r="A86" s="268" t="s">
        <v>133</v>
      </c>
      <c r="B86" s="257">
        <v>5000</v>
      </c>
      <c r="C86" s="257">
        <v>640</v>
      </c>
      <c r="D86" s="283" t="s">
        <v>134</v>
      </c>
      <c r="E86" s="283">
        <v>0</v>
      </c>
      <c r="F86" s="289" t="s">
        <v>134</v>
      </c>
      <c r="G86" s="289" t="s">
        <v>134</v>
      </c>
      <c r="H86" s="289" t="s">
        <v>134</v>
      </c>
      <c r="I86" s="289" t="s">
        <v>134</v>
      </c>
      <c r="J86" s="289" t="s">
        <v>134</v>
      </c>
      <c r="K86" s="289" t="s">
        <v>134</v>
      </c>
      <c r="L86" s="289" t="s">
        <v>134</v>
      </c>
      <c r="M86" s="289" t="s">
        <v>134</v>
      </c>
      <c r="N86" s="289" t="s">
        <v>134</v>
      </c>
    </row>
    <row r="87" spans="1:13" s="245" customFormat="1" ht="12" hidden="1" thickTop="1">
      <c r="A87" s="290"/>
      <c r="B87" s="291"/>
      <c r="C87" s="292"/>
      <c r="D87" s="293"/>
      <c r="E87" s="294"/>
      <c r="F87" s="294"/>
      <c r="G87" s="293"/>
      <c r="H87" s="293"/>
      <c r="I87" s="293"/>
      <c r="J87" s="293"/>
      <c r="K87" s="293"/>
      <c r="L87" s="293"/>
      <c r="M87" s="295"/>
    </row>
    <row r="88" spans="1:13" s="245" customFormat="1" ht="11.25" hidden="1">
      <c r="A88" s="296"/>
      <c r="B88" s="297"/>
      <c r="C88" s="298"/>
      <c r="D88" s="299"/>
      <c r="E88" s="300"/>
      <c r="F88" s="300"/>
      <c r="G88" s="299"/>
      <c r="H88" s="299"/>
      <c r="I88" s="299"/>
      <c r="J88" s="299"/>
      <c r="K88" s="299"/>
      <c r="L88" s="299"/>
      <c r="M88" s="301"/>
    </row>
    <row r="89" spans="1:13" s="245" customFormat="1" ht="11.25" hidden="1">
      <c r="A89" s="296"/>
      <c r="B89" s="297"/>
      <c r="C89" s="298"/>
      <c r="D89" s="299"/>
      <c r="E89" s="300"/>
      <c r="F89" s="300"/>
      <c r="G89" s="299"/>
      <c r="H89" s="299"/>
      <c r="I89" s="299"/>
      <c r="J89" s="299"/>
      <c r="K89" s="299"/>
      <c r="L89" s="299"/>
      <c r="M89" s="301"/>
    </row>
    <row r="90" spans="1:13" s="245" customFormat="1" ht="11.25" hidden="1">
      <c r="A90" s="296"/>
      <c r="B90" s="297"/>
      <c r="C90" s="298"/>
      <c r="D90" s="299"/>
      <c r="E90" s="300"/>
      <c r="F90" s="300"/>
      <c r="G90" s="299"/>
      <c r="H90" s="299"/>
      <c r="I90" s="299"/>
      <c r="J90" s="299"/>
      <c r="K90" s="299"/>
      <c r="L90" s="299"/>
      <c r="M90" s="301"/>
    </row>
    <row r="91" spans="1:13" s="245" customFormat="1" ht="12" hidden="1">
      <c r="A91" s="302"/>
      <c r="B91" s="303"/>
      <c r="C91" s="304"/>
      <c r="D91" s="305"/>
      <c r="E91" s="306"/>
      <c r="F91" s="306"/>
      <c r="G91" s="305"/>
      <c r="H91" s="305"/>
      <c r="I91" s="305"/>
      <c r="J91" s="305"/>
      <c r="K91" s="305"/>
      <c r="L91" s="305"/>
      <c r="M91" s="307"/>
    </row>
    <row r="92" spans="1:13" s="245" customFormat="1" ht="11.25" hidden="1">
      <c r="A92" s="308"/>
      <c r="B92" s="309"/>
      <c r="C92" s="298"/>
      <c r="D92" s="310"/>
      <c r="E92" s="311"/>
      <c r="F92" s="311"/>
      <c r="G92" s="310"/>
      <c r="H92" s="310"/>
      <c r="I92" s="310"/>
      <c r="J92" s="310"/>
      <c r="K92" s="310"/>
      <c r="L92" s="310"/>
      <c r="M92" s="312"/>
    </row>
    <row r="93" spans="1:13" s="245" customFormat="1" ht="11.25" hidden="1">
      <c r="A93" s="308"/>
      <c r="B93" s="309"/>
      <c r="C93" s="298"/>
      <c r="D93" s="310"/>
      <c r="E93" s="311"/>
      <c r="F93" s="311"/>
      <c r="G93" s="310"/>
      <c r="H93" s="310"/>
      <c r="I93" s="310"/>
      <c r="J93" s="310"/>
      <c r="K93" s="310"/>
      <c r="L93" s="310"/>
      <c r="M93" s="312"/>
    </row>
    <row r="94" spans="1:13" s="245" customFormat="1" ht="11.25" hidden="1">
      <c r="A94" s="313"/>
      <c r="B94" s="314"/>
      <c r="C94" s="304"/>
      <c r="D94" s="315"/>
      <c r="E94" s="316"/>
      <c r="F94" s="316"/>
      <c r="G94" s="315"/>
      <c r="H94" s="315"/>
      <c r="I94" s="315"/>
      <c r="J94" s="315"/>
      <c r="K94" s="315"/>
      <c r="L94" s="315"/>
      <c r="M94" s="315"/>
    </row>
    <row r="95" spans="1:13" s="245" customFormat="1" ht="14.25" customHeight="1" thickTop="1">
      <c r="A95" s="317" t="s">
        <v>148</v>
      </c>
      <c r="B95" s="318"/>
      <c r="C95" s="319"/>
      <c r="D95" s="320"/>
      <c r="E95" s="321"/>
      <c r="F95" s="321"/>
      <c r="G95" s="320"/>
      <c r="H95" s="320"/>
      <c r="I95" s="320"/>
      <c r="J95" s="320"/>
      <c r="K95" s="320"/>
      <c r="L95" s="320"/>
      <c r="M95" s="320"/>
    </row>
    <row r="96" spans="1:13" s="245" customFormat="1" ht="3" customHeight="1">
      <c r="A96" s="322"/>
      <c r="B96" s="318"/>
      <c r="C96" s="319"/>
      <c r="D96" s="320"/>
      <c r="E96" s="321"/>
      <c r="F96" s="321"/>
      <c r="G96" s="320"/>
      <c r="H96" s="320"/>
      <c r="I96" s="320"/>
      <c r="J96" s="320"/>
      <c r="K96" s="320"/>
      <c r="L96" s="320"/>
      <c r="M96" s="320"/>
    </row>
    <row r="97" spans="1:13" s="245" customFormat="1" ht="11.25" hidden="1">
      <c r="A97" s="322"/>
      <c r="B97" s="318"/>
      <c r="C97" s="319"/>
      <c r="D97" s="320"/>
      <c r="E97" s="323"/>
      <c r="F97" s="323"/>
      <c r="G97" s="320"/>
      <c r="H97" s="320"/>
      <c r="I97" s="320"/>
      <c r="J97" s="320"/>
      <c r="K97" s="320"/>
      <c r="L97" s="320"/>
      <c r="M97" s="320"/>
    </row>
    <row r="98" spans="1:9" ht="15">
      <c r="A98" s="226" t="str">
        <f>'Ф.№2 місц.'!A101</f>
        <v>Керівник</v>
      </c>
      <c r="B98" s="361"/>
      <c r="C98" s="361"/>
      <c r="D98" s="361"/>
      <c r="G98" s="362" t="str">
        <f>'Ф.№2 місц.'!G101:Q101</f>
        <v>Роман СТАШКЕВИЧ</v>
      </c>
      <c r="H98" s="362"/>
      <c r="I98" s="362"/>
    </row>
    <row r="99" spans="2:9" ht="15">
      <c r="B99" s="357" t="s">
        <v>108</v>
      </c>
      <c r="C99" s="357"/>
      <c r="D99" s="357"/>
      <c r="G99" s="369" t="s">
        <v>109</v>
      </c>
      <c r="H99" s="369"/>
      <c r="I99" s="240"/>
    </row>
    <row r="100" spans="1:9" ht="15">
      <c r="A100" s="324" t="s">
        <v>154</v>
      </c>
      <c r="B100" s="361"/>
      <c r="C100" s="361"/>
      <c r="D100" s="361"/>
      <c r="G100" s="362" t="s">
        <v>177</v>
      </c>
      <c r="H100" s="362"/>
      <c r="I100" s="362"/>
    </row>
    <row r="101" spans="2:9" ht="8.25" customHeight="1">
      <c r="B101" s="357" t="s">
        <v>108</v>
      </c>
      <c r="C101" s="357"/>
      <c r="D101" s="357"/>
      <c r="G101" s="369" t="s">
        <v>109</v>
      </c>
      <c r="H101" s="369"/>
      <c r="I101" s="240"/>
    </row>
    <row r="102" ht="12.75" customHeight="1">
      <c r="A102" s="240"/>
    </row>
    <row r="103" ht="15">
      <c r="A103" s="245"/>
    </row>
  </sheetData>
  <sheetProtection formatColumns="0" formatRows="0"/>
  <mergeCells count="44"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B98:D98"/>
    <mergeCell ref="G98:I98"/>
    <mergeCell ref="C18:C20"/>
    <mergeCell ref="D18:D20"/>
    <mergeCell ref="F19:F20"/>
    <mergeCell ref="F18:G18"/>
    <mergeCell ref="G19:G20"/>
    <mergeCell ref="B101:D101"/>
    <mergeCell ref="G101:H101"/>
    <mergeCell ref="B100:D100"/>
    <mergeCell ref="B99:D99"/>
    <mergeCell ref="G99:H99"/>
    <mergeCell ref="G100:I10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tabSelected="1" workbookViewId="0" topLeftCell="A14">
      <selection activeCell="D41" sqref="D41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10.851562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91" t="s">
        <v>0</v>
      </c>
      <c r="K1" s="391"/>
      <c r="L1" s="391"/>
      <c r="M1" s="391"/>
      <c r="N1" s="391"/>
      <c r="O1" s="391"/>
      <c r="P1" s="391"/>
      <c r="Q1" s="391"/>
      <c r="R1" s="391"/>
    </row>
    <row r="2" spans="10:18" s="1" customFormat="1" ht="16.5" customHeight="1">
      <c r="J2" s="391"/>
      <c r="K2" s="391"/>
      <c r="L2" s="391"/>
      <c r="M2" s="391"/>
      <c r="N2" s="391"/>
      <c r="O2" s="391"/>
      <c r="P2" s="391"/>
      <c r="Q2" s="391"/>
      <c r="R2" s="391"/>
    </row>
    <row r="3" spans="1:18" s="1" customFormat="1" ht="15">
      <c r="A3" s="392" t="s">
        <v>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9" s="1" customFormat="1" ht="15">
      <c r="A4" s="394" t="s">
        <v>155</v>
      </c>
      <c r="B4" s="394"/>
      <c r="C4" s="394"/>
      <c r="D4" s="394"/>
      <c r="E4" s="394"/>
      <c r="F4" s="394"/>
      <c r="G4" s="394"/>
      <c r="H4" s="394"/>
      <c r="I4" s="394"/>
      <c r="J4" s="394"/>
      <c r="K4" s="2" t="s">
        <v>156</v>
      </c>
      <c r="L4" s="3"/>
      <c r="M4" s="3"/>
      <c r="N4" s="4" t="s">
        <v>151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3" t="str">
        <f>'Ф.№2 місц.'!A6:R6</f>
        <v>За І півріччя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</row>
    <row r="7" s="7" customFormat="1" ht="2.25" customHeight="1" hidden="1"/>
    <row r="8" spans="17:18" s="7" customFormat="1" ht="9" customHeight="1">
      <c r="Q8" s="395" t="s">
        <v>2</v>
      </c>
      <c r="R8" s="395"/>
    </row>
    <row r="9" spans="1:18" s="7" customFormat="1" ht="15" customHeight="1">
      <c r="A9" s="8" t="s">
        <v>3</v>
      </c>
      <c r="B9" s="396" t="s">
        <v>143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85" t="s">
        <v>136</v>
      </c>
      <c r="N9" s="385"/>
      <c r="O9" s="9"/>
      <c r="Q9" s="393">
        <v>41829167</v>
      </c>
      <c r="R9" s="393"/>
    </row>
    <row r="10" spans="1:18" s="7" customFormat="1" ht="11.25" customHeight="1">
      <c r="A10" s="10" t="s">
        <v>4</v>
      </c>
      <c r="B10" s="387" t="s">
        <v>152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5" t="s">
        <v>137</v>
      </c>
      <c r="N10" s="385"/>
      <c r="O10" s="11"/>
      <c r="Q10" s="381"/>
      <c r="R10" s="381"/>
    </row>
    <row r="11" spans="1:18" s="7" customFormat="1" ht="11.25" customHeight="1">
      <c r="A11" s="10" t="e">
        <f>#REF!</f>
        <v>#REF!</v>
      </c>
      <c r="B11" s="387" t="s">
        <v>153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97" t="s">
        <v>139</v>
      </c>
      <c r="N11" s="397"/>
      <c r="O11" s="11"/>
      <c r="Q11" s="381"/>
      <c r="R11" s="381"/>
    </row>
    <row r="12" spans="1:18" s="7" customFormat="1" ht="11.25" customHeight="1">
      <c r="A12" s="388" t="s">
        <v>110</v>
      </c>
      <c r="B12" s="388"/>
      <c r="C12" s="388"/>
      <c r="D12" s="388"/>
      <c r="E12" s="389">
        <v>0</v>
      </c>
      <c r="F12" s="389"/>
      <c r="G12" s="365" t="s">
        <v>151</v>
      </c>
      <c r="H12" s="365"/>
      <c r="I12" s="365"/>
      <c r="J12" s="365"/>
      <c r="K12" s="365"/>
      <c r="L12" s="365"/>
      <c r="M12" s="365"/>
      <c r="N12" s="365"/>
      <c r="O12" s="365"/>
      <c r="P12" s="12"/>
      <c r="Q12" s="12"/>
      <c r="R12" s="13"/>
    </row>
    <row r="13" spans="1:18" s="7" customFormat="1" ht="11.25">
      <c r="A13" s="388" t="s">
        <v>5</v>
      </c>
      <c r="B13" s="388"/>
      <c r="C13" s="388"/>
      <c r="D13" s="388"/>
      <c r="E13" s="390"/>
      <c r="F13" s="390"/>
      <c r="G13" s="386" t="s">
        <v>151</v>
      </c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</row>
    <row r="14" spans="1:18" s="7" customFormat="1" ht="15" customHeight="1">
      <c r="A14" s="388" t="s">
        <v>6</v>
      </c>
      <c r="B14" s="388"/>
      <c r="C14" s="388"/>
      <c r="D14" s="388"/>
      <c r="E14" s="398" t="s">
        <v>144</v>
      </c>
      <c r="F14" s="398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</row>
    <row r="15" spans="1:27" s="7" customFormat="1" ht="44.25" customHeight="1">
      <c r="A15" s="388" t="s">
        <v>7</v>
      </c>
      <c r="B15" s="388"/>
      <c r="C15" s="388"/>
      <c r="D15" s="388"/>
      <c r="E15" s="390" t="s">
        <v>173</v>
      </c>
      <c r="F15" s="390"/>
      <c r="G15" s="365" t="str">
        <f>'Ф.4.3.КФК7321'!E15</f>
        <v>КЗДО с. Комарів (ясла-садок)</v>
      </c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</row>
    <row r="16" s="7" customFormat="1" ht="11.25">
      <c r="A16" s="14" t="s">
        <v>175</v>
      </c>
    </row>
    <row r="17" s="7" customFormat="1" ht="10.5" customHeight="1" thickBot="1">
      <c r="A17" s="15" t="s">
        <v>9</v>
      </c>
    </row>
    <row r="18" spans="1:18" ht="24" customHeight="1" thickBot="1" thickTop="1">
      <c r="A18" s="384" t="s">
        <v>10</v>
      </c>
      <c r="B18" s="384" t="s">
        <v>11</v>
      </c>
      <c r="C18" s="384" t="s">
        <v>12</v>
      </c>
      <c r="D18" s="384" t="s">
        <v>13</v>
      </c>
      <c r="E18" s="384" t="s">
        <v>14</v>
      </c>
      <c r="F18" s="384"/>
      <c r="G18" s="384" t="s">
        <v>15</v>
      </c>
      <c r="H18" s="384" t="s">
        <v>16</v>
      </c>
      <c r="I18" s="384" t="s">
        <v>17</v>
      </c>
      <c r="J18" s="384" t="s">
        <v>18</v>
      </c>
      <c r="K18" s="384" t="s">
        <v>19</v>
      </c>
      <c r="L18" s="384"/>
      <c r="M18" s="384"/>
      <c r="N18" s="384"/>
      <c r="O18" s="384" t="s">
        <v>20</v>
      </c>
      <c r="P18" s="384"/>
      <c r="Q18" s="384" t="s">
        <v>21</v>
      </c>
      <c r="R18" s="384"/>
    </row>
    <row r="19" spans="1:18" ht="17.25" customHeight="1" thickBot="1" thickTop="1">
      <c r="A19" s="384"/>
      <c r="B19" s="384"/>
      <c r="C19" s="384"/>
      <c r="D19" s="384"/>
      <c r="E19" s="384" t="s">
        <v>22</v>
      </c>
      <c r="F19" s="383" t="s">
        <v>23</v>
      </c>
      <c r="G19" s="384"/>
      <c r="H19" s="384"/>
      <c r="I19" s="384"/>
      <c r="J19" s="384"/>
      <c r="K19" s="384" t="s">
        <v>22</v>
      </c>
      <c r="L19" s="384" t="s">
        <v>24</v>
      </c>
      <c r="M19" s="384"/>
      <c r="N19" s="384"/>
      <c r="O19" s="384" t="s">
        <v>22</v>
      </c>
      <c r="P19" s="382" t="s">
        <v>25</v>
      </c>
      <c r="Q19" s="384"/>
      <c r="R19" s="384"/>
    </row>
    <row r="20" spans="1:18" ht="31.5" customHeight="1" thickBot="1" thickTop="1">
      <c r="A20" s="384"/>
      <c r="B20" s="384"/>
      <c r="C20" s="384"/>
      <c r="D20" s="384"/>
      <c r="E20" s="384"/>
      <c r="F20" s="383"/>
      <c r="G20" s="384"/>
      <c r="H20" s="384"/>
      <c r="I20" s="384"/>
      <c r="J20" s="384"/>
      <c r="K20" s="384"/>
      <c r="L20" s="383" t="s">
        <v>26</v>
      </c>
      <c r="M20" s="383" t="s">
        <v>27</v>
      </c>
      <c r="N20" s="383"/>
      <c r="O20" s="384"/>
      <c r="P20" s="382"/>
      <c r="Q20" s="382" t="s">
        <v>22</v>
      </c>
      <c r="R20" s="383" t="s">
        <v>28</v>
      </c>
    </row>
    <row r="21" spans="1:18" ht="51.75" customHeight="1" thickBot="1" thickTop="1">
      <c r="A21" s="384"/>
      <c r="B21" s="384"/>
      <c r="C21" s="384"/>
      <c r="D21" s="384"/>
      <c r="E21" s="384"/>
      <c r="F21" s="383"/>
      <c r="G21" s="384"/>
      <c r="H21" s="384"/>
      <c r="I21" s="384"/>
      <c r="J21" s="384"/>
      <c r="K21" s="384"/>
      <c r="L21" s="383"/>
      <c r="M21" s="16" t="s">
        <v>22</v>
      </c>
      <c r="N21" s="18" t="s">
        <v>29</v>
      </c>
      <c r="O21" s="384"/>
      <c r="P21" s="382"/>
      <c r="Q21" s="382"/>
      <c r="R21" s="383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27860</v>
      </c>
      <c r="E23" s="24">
        <v>10079.58</v>
      </c>
      <c r="F23" s="24">
        <v>0</v>
      </c>
      <c r="G23" s="24">
        <v>0</v>
      </c>
      <c r="H23" s="24"/>
      <c r="I23" s="23">
        <f>SUM(I24:I27)</f>
        <v>0</v>
      </c>
      <c r="J23" s="23">
        <f>SUM(J24:J27)</f>
        <v>27860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24849.620000000003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27860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27860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13089.96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13089.96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13089.96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13089.96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13089.96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13089.96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/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13089.96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13089.96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71" t="s">
        <v>170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71" t="s">
        <v>171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/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/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226" t="str">
        <f>'Ф.№2 місц.'!A101</f>
        <v>Керівник</v>
      </c>
      <c r="C102" s="69"/>
      <c r="D102" s="67"/>
      <c r="E102" s="67"/>
      <c r="F102" s="67"/>
      <c r="G102" s="67"/>
      <c r="H102" s="401" t="s">
        <v>179</v>
      </c>
      <c r="I102" s="401"/>
      <c r="J102" s="401"/>
    </row>
    <row r="103" spans="1:10" ht="12" customHeight="1">
      <c r="A103" s="68"/>
      <c r="C103" s="69"/>
      <c r="D103" s="70" t="s">
        <v>108</v>
      </c>
      <c r="E103" s="70"/>
      <c r="F103" s="70"/>
      <c r="H103" s="399" t="s">
        <v>109</v>
      </c>
      <c r="I103" s="399"/>
      <c r="J103" s="399"/>
    </row>
    <row r="104" spans="1:10" ht="15">
      <c r="A104" s="68" t="s">
        <v>154</v>
      </c>
      <c r="C104" s="1"/>
      <c r="D104" s="71"/>
      <c r="E104" s="71"/>
      <c r="F104" s="71"/>
      <c r="H104" s="400" t="s">
        <v>177</v>
      </c>
      <c r="I104" s="400"/>
      <c r="J104" s="400"/>
    </row>
    <row r="105" spans="1:10" ht="15">
      <c r="A105" s="227"/>
      <c r="C105" s="1"/>
      <c r="D105" s="70" t="s">
        <v>108</v>
      </c>
      <c r="E105" s="70"/>
      <c r="F105" s="70"/>
      <c r="H105" s="399" t="s">
        <v>109</v>
      </c>
      <c r="I105" s="399"/>
      <c r="J105" s="399"/>
    </row>
    <row r="106" ht="15">
      <c r="A106" s="7"/>
    </row>
  </sheetData>
  <sheetProtection formatColumns="0" formatRows="0"/>
  <mergeCells count="52"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A15:D15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20">
      <selection activeCell="D40" sqref="D40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402" t="s">
        <v>117</v>
      </c>
      <c r="J1" s="402"/>
      <c r="K1" s="402"/>
      <c r="L1" s="402"/>
      <c r="M1" s="402"/>
      <c r="N1" s="73"/>
    </row>
    <row r="2" spans="7:14" s="72" customFormat="1" ht="29.25" customHeight="1">
      <c r="G2" s="73"/>
      <c r="H2" s="73"/>
      <c r="I2" s="402"/>
      <c r="J2" s="402"/>
      <c r="K2" s="402"/>
      <c r="L2" s="402"/>
      <c r="M2" s="402"/>
      <c r="N2" s="73"/>
    </row>
    <row r="3" spans="1:14" s="72" customFormat="1" ht="15">
      <c r="A3" s="403" t="s">
        <v>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73"/>
    </row>
    <row r="4" spans="1:17" s="72" customFormat="1" ht="15">
      <c r="A4" s="403" t="s">
        <v>118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74"/>
      <c r="O4" s="74"/>
      <c r="P4" s="74"/>
      <c r="Q4" s="74"/>
    </row>
    <row r="5" spans="1:17" s="72" customFormat="1" ht="13.5" customHeight="1">
      <c r="A5" s="404" t="s">
        <v>157</v>
      </c>
      <c r="B5" s="404"/>
      <c r="C5" s="404"/>
      <c r="D5" s="75" t="s">
        <v>158</v>
      </c>
      <c r="E5" s="74" t="s">
        <v>151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63" t="str">
        <f>'Ф.№2 місц.'!A6:R6</f>
        <v>За І півріччя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</row>
    <row r="7" s="77" customFormat="1" ht="4.5" customHeight="1" hidden="1"/>
    <row r="8" spans="13:14" s="77" customFormat="1" ht="9" customHeight="1">
      <c r="M8" s="405" t="s">
        <v>2</v>
      </c>
      <c r="N8" s="405"/>
    </row>
    <row r="9" spans="1:15" s="77" customFormat="1" ht="12">
      <c r="A9" s="43" t="s">
        <v>3</v>
      </c>
      <c r="B9" s="406" t="s">
        <v>143</v>
      </c>
      <c r="C9" s="406"/>
      <c r="D9" s="406"/>
      <c r="E9" s="406"/>
      <c r="F9" s="406"/>
      <c r="G9" s="406"/>
      <c r="H9" s="406"/>
      <c r="I9" s="406"/>
      <c r="J9" s="406"/>
      <c r="K9" s="78" t="s">
        <v>136</v>
      </c>
      <c r="M9" s="393">
        <v>41829167</v>
      </c>
      <c r="N9" s="393"/>
      <c r="O9" s="79"/>
    </row>
    <row r="10" spans="1:15" s="77" customFormat="1" ht="11.25" customHeight="1">
      <c r="A10" s="80" t="s">
        <v>4</v>
      </c>
      <c r="B10" s="407" t="s">
        <v>152</v>
      </c>
      <c r="C10" s="407"/>
      <c r="D10" s="407"/>
      <c r="E10" s="407"/>
      <c r="F10" s="407"/>
      <c r="G10" s="407"/>
      <c r="H10" s="407"/>
      <c r="I10" s="407"/>
      <c r="J10" s="407"/>
      <c r="K10" s="78" t="s">
        <v>137</v>
      </c>
      <c r="M10" s="408"/>
      <c r="N10" s="408"/>
      <c r="O10" s="80"/>
    </row>
    <row r="11" spans="1:15" s="77" customFormat="1" ht="11.25" customHeight="1">
      <c r="A11" s="80" t="e">
        <v>#REF!</v>
      </c>
      <c r="B11" s="407" t="s">
        <v>153</v>
      </c>
      <c r="C11" s="407"/>
      <c r="D11" s="407"/>
      <c r="E11" s="407"/>
      <c r="F11" s="407"/>
      <c r="G11" s="407"/>
      <c r="H11" s="407"/>
      <c r="I11" s="407"/>
      <c r="J11" s="407"/>
      <c r="K11" s="78" t="s">
        <v>139</v>
      </c>
      <c r="M11" s="408"/>
      <c r="N11" s="408"/>
      <c r="O11" s="80"/>
    </row>
    <row r="12" spans="1:15" s="77" customFormat="1" ht="12">
      <c r="A12" s="409" t="s">
        <v>110</v>
      </c>
      <c r="B12" s="409"/>
      <c r="C12" s="409"/>
      <c r="D12" s="81"/>
      <c r="E12" s="410" t="s">
        <v>151</v>
      </c>
      <c r="F12" s="410"/>
      <c r="G12" s="410"/>
      <c r="H12" s="410"/>
      <c r="I12" s="410"/>
      <c r="J12" s="410"/>
      <c r="K12" s="82"/>
      <c r="L12" s="83"/>
      <c r="M12" s="83"/>
      <c r="N12" s="84"/>
      <c r="O12" s="79"/>
    </row>
    <row r="13" spans="1:15" s="77" customFormat="1" ht="11.25">
      <c r="A13" s="409" t="s">
        <v>5</v>
      </c>
      <c r="B13" s="409"/>
      <c r="C13" s="409"/>
      <c r="D13" s="85" t="s">
        <v>8</v>
      </c>
      <c r="E13" s="411" t="s">
        <v>8</v>
      </c>
      <c r="F13" s="411"/>
      <c r="G13" s="411"/>
      <c r="H13" s="411"/>
      <c r="I13" s="411"/>
      <c r="J13" s="411"/>
      <c r="K13" s="411"/>
      <c r="L13" s="411"/>
      <c r="M13" s="411"/>
      <c r="N13" s="86"/>
      <c r="O13" s="79"/>
    </row>
    <row r="14" spans="1:15" s="77" customFormat="1" ht="11.25">
      <c r="A14" s="409" t="s">
        <v>6</v>
      </c>
      <c r="B14" s="409"/>
      <c r="C14" s="409"/>
      <c r="D14" s="236" t="s">
        <v>144</v>
      </c>
      <c r="E14" s="410"/>
      <c r="F14" s="410"/>
      <c r="G14" s="410"/>
      <c r="H14" s="410"/>
      <c r="I14" s="410"/>
      <c r="J14" s="410"/>
      <c r="K14" s="410"/>
      <c r="L14" s="410"/>
      <c r="M14" s="410"/>
      <c r="N14" s="86"/>
      <c r="O14" s="79"/>
    </row>
    <row r="15" spans="1:25" s="77" customFormat="1" ht="30.75" customHeight="1">
      <c r="A15" s="409" t="s">
        <v>7</v>
      </c>
      <c r="B15" s="409"/>
      <c r="C15" s="409"/>
      <c r="D15" s="158" t="s">
        <v>173</v>
      </c>
      <c r="E15" s="365" t="str">
        <f>'Ф.4.3.КФК7321'!E15</f>
        <v>КЗДО с. Комарів (ясла-садок)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</row>
    <row r="16" s="77" customFormat="1" ht="11.25">
      <c r="A16" s="87" t="s">
        <v>175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412" t="s">
        <v>10</v>
      </c>
      <c r="B18" s="412" t="s">
        <v>119</v>
      </c>
      <c r="C18" s="412" t="s">
        <v>12</v>
      </c>
      <c r="D18" s="412" t="s">
        <v>120</v>
      </c>
      <c r="E18" s="412" t="s">
        <v>14</v>
      </c>
      <c r="F18" s="412"/>
      <c r="G18" s="412" t="s">
        <v>15</v>
      </c>
      <c r="H18" s="412" t="s">
        <v>121</v>
      </c>
      <c r="I18" s="412" t="s">
        <v>122</v>
      </c>
      <c r="J18" s="412" t="s">
        <v>19</v>
      </c>
      <c r="K18" s="412"/>
      <c r="L18" s="412" t="s">
        <v>20</v>
      </c>
      <c r="M18" s="413" t="s">
        <v>21</v>
      </c>
      <c r="N18" s="413"/>
    </row>
    <row r="19" spans="1:14" s="77" customFormat="1" ht="16.5" customHeight="1" thickBot="1" thickTop="1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3"/>
      <c r="N19" s="413"/>
    </row>
    <row r="20" spans="1:14" s="77" customFormat="1" ht="36.75" customHeight="1" thickBot="1" thickTop="1">
      <c r="A20" s="412"/>
      <c r="B20" s="412"/>
      <c r="C20" s="412"/>
      <c r="D20" s="412"/>
      <c r="E20" s="88" t="s">
        <v>22</v>
      </c>
      <c r="F20" s="89" t="s">
        <v>23</v>
      </c>
      <c r="G20" s="412"/>
      <c r="H20" s="412"/>
      <c r="I20" s="412"/>
      <c r="J20" s="88" t="s">
        <v>22</v>
      </c>
      <c r="K20" s="89" t="s">
        <v>123</v>
      </c>
      <c r="L20" s="412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111</v>
      </c>
      <c r="B22" s="92" t="s">
        <v>30</v>
      </c>
      <c r="C22" s="93" t="s">
        <v>31</v>
      </c>
      <c r="D22" s="94">
        <f>SUM(D23:D27)</f>
        <v>6185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6185</v>
      </c>
      <c r="J22" s="96" t="s">
        <v>30</v>
      </c>
      <c r="K22" s="96" t="s">
        <v>30</v>
      </c>
      <c r="L22" s="96" t="s">
        <v>30</v>
      </c>
      <c r="M22" s="94">
        <f>E22-F22-G22+I22-J28-K28</f>
        <v>0</v>
      </c>
      <c r="N22" s="94">
        <v>0</v>
      </c>
    </row>
    <row r="23" spans="1:14" s="77" customFormat="1" ht="12.75" thickBot="1" thickTop="1">
      <c r="A23" s="97" t="s">
        <v>124</v>
      </c>
      <c r="B23" s="92" t="s">
        <v>30</v>
      </c>
      <c r="C23" s="93" t="s">
        <v>33</v>
      </c>
      <c r="D23" s="98">
        <f>I23</f>
        <v>6185</v>
      </c>
      <c r="E23" s="96" t="s">
        <v>30</v>
      </c>
      <c r="F23" s="96" t="s">
        <v>30</v>
      </c>
      <c r="G23" s="96" t="s">
        <v>30</v>
      </c>
      <c r="H23" s="96" t="s">
        <v>30</v>
      </c>
      <c r="I23" s="98">
        <v>6185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125</v>
      </c>
      <c r="B24" s="92" t="s">
        <v>30</v>
      </c>
      <c r="C24" s="93" t="s">
        <v>35</v>
      </c>
      <c r="D24" s="98"/>
      <c r="E24" s="96" t="s">
        <v>30</v>
      </c>
      <c r="F24" s="96" t="s">
        <v>30</v>
      </c>
      <c r="G24" s="96" t="s">
        <v>30</v>
      </c>
      <c r="H24" s="96" t="s">
        <v>30</v>
      </c>
      <c r="I24" s="98"/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126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127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128</v>
      </c>
      <c r="B28" s="92" t="s">
        <v>30</v>
      </c>
      <c r="C28" s="93" t="s">
        <v>42</v>
      </c>
      <c r="D28" s="94">
        <f>D30+D65+D88+D97</f>
        <v>6185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6185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6185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6185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129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6185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6185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/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/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v>0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0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>
        <f>J39</f>
        <v>6185</v>
      </c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>
        <v>6185</v>
      </c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0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0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71" t="s">
        <v>170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71" t="s">
        <v>171</v>
      </c>
      <c r="B48" s="88">
        <v>2275</v>
      </c>
      <c r="C48" s="88">
        <v>260</v>
      </c>
      <c r="D48" s="98"/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130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64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65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66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67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68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69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70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71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72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73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74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75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76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77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78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79</v>
      </c>
      <c r="B65" s="92">
        <v>3000</v>
      </c>
      <c r="C65" s="92">
        <v>430</v>
      </c>
      <c r="D65" s="94">
        <f>D66+D80</f>
        <v>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80</v>
      </c>
      <c r="B66" s="92">
        <v>3100</v>
      </c>
      <c r="C66" s="92">
        <v>440</v>
      </c>
      <c r="D66" s="94">
        <f>D67+D68+D71+D74+D78+D79</f>
        <v>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81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82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83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84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85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86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87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88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113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114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115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89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90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91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92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93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94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95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97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98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99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100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116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105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106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107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226" t="str">
        <f>'Ф.№2 місц.'!A101</f>
        <v>Керівник</v>
      </c>
      <c r="B101" s="414"/>
      <c r="C101" s="414"/>
      <c r="E101" s="415" t="s">
        <v>179</v>
      </c>
      <c r="F101" s="415"/>
      <c r="G101" s="415"/>
      <c r="H101" s="415"/>
      <c r="I101" s="415"/>
    </row>
    <row r="102" spans="2:9" ht="12.75" customHeight="1">
      <c r="B102" s="416" t="s">
        <v>108</v>
      </c>
      <c r="C102" s="416"/>
      <c r="E102" s="417" t="s">
        <v>109</v>
      </c>
      <c r="F102" s="417"/>
      <c r="G102" s="417"/>
      <c r="H102" s="139"/>
      <c r="I102" s="72"/>
    </row>
    <row r="103" spans="1:9" ht="15">
      <c r="A103" s="137" t="s">
        <v>154</v>
      </c>
      <c r="B103" s="414"/>
      <c r="C103" s="414"/>
      <c r="E103" s="415" t="s">
        <v>177</v>
      </c>
      <c r="F103" s="415"/>
      <c r="G103" s="415"/>
      <c r="H103" s="415"/>
      <c r="I103" s="415"/>
    </row>
    <row r="104" spans="2:9" ht="12" customHeight="1">
      <c r="B104" s="416" t="s">
        <v>108</v>
      </c>
      <c r="C104" s="416"/>
      <c r="E104" s="417" t="s">
        <v>109</v>
      </c>
      <c r="F104" s="417"/>
      <c r="G104" s="417"/>
      <c r="H104" s="139"/>
      <c r="I104" s="72"/>
    </row>
    <row r="105" ht="15">
      <c r="A105" s="227"/>
    </row>
    <row r="106" ht="12.75">
      <c r="A106" s="77"/>
    </row>
  </sheetData>
  <mergeCells count="39">
    <mergeCell ref="B104:C104"/>
    <mergeCell ref="E104:G104"/>
    <mergeCell ref="B102:C102"/>
    <mergeCell ref="E102:G102"/>
    <mergeCell ref="B103:C103"/>
    <mergeCell ref="E103:I103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A7" sqref="A7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25" t="s">
        <v>135</v>
      </c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141"/>
    </row>
    <row r="2" spans="7:19" s="140" customFormat="1" ht="36.75" customHeight="1"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141"/>
    </row>
    <row r="3" spans="7:19" s="140" customFormat="1" ht="0.75" customHeight="1"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141"/>
    </row>
    <row r="4" spans="1:22" s="140" customFormat="1" ht="15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42"/>
      <c r="T4" s="142"/>
      <c r="U4" s="142"/>
      <c r="V4" s="142"/>
    </row>
    <row r="5" spans="1:22" s="140" customFormat="1" ht="15">
      <c r="A5" s="426" t="s">
        <v>149</v>
      </c>
      <c r="B5" s="426"/>
      <c r="C5" s="426"/>
      <c r="D5" s="426"/>
      <c r="E5" s="426"/>
      <c r="F5" s="426"/>
      <c r="G5" s="143" t="s">
        <v>150</v>
      </c>
      <c r="H5" s="327"/>
      <c r="I5" s="327"/>
      <c r="J5" s="327"/>
      <c r="K5" s="327"/>
      <c r="L5" s="231"/>
      <c r="M5" s="231"/>
      <c r="N5" s="231"/>
      <c r="O5" s="231"/>
      <c r="P5" s="142" t="s">
        <v>151</v>
      </c>
      <c r="Q5" s="142"/>
      <c r="R5" s="142"/>
      <c r="S5" s="142"/>
      <c r="T5" s="142"/>
      <c r="U5" s="142"/>
      <c r="V5" s="142"/>
    </row>
    <row r="6" spans="1:23" s="140" customFormat="1" ht="15">
      <c r="A6" s="363" t="s">
        <v>180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27" t="s">
        <v>143</v>
      </c>
      <c r="C9" s="427"/>
      <c r="D9" s="427"/>
      <c r="E9" s="427"/>
      <c r="F9" s="427"/>
      <c r="G9" s="427"/>
      <c r="H9" s="328"/>
      <c r="I9" s="328"/>
      <c r="J9" s="328"/>
      <c r="K9" s="328"/>
      <c r="L9" s="233"/>
      <c r="M9" s="233"/>
      <c r="N9" s="233"/>
      <c r="O9" s="233"/>
      <c r="P9" s="148" t="s">
        <v>136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21" t="s">
        <v>152</v>
      </c>
      <c r="C10" s="421"/>
      <c r="D10" s="421"/>
      <c r="E10" s="421"/>
      <c r="F10" s="421"/>
      <c r="G10" s="421"/>
      <c r="H10" s="329"/>
      <c r="I10" s="329"/>
      <c r="J10" s="329"/>
      <c r="K10" s="329"/>
      <c r="L10" s="234"/>
      <c r="M10" s="234"/>
      <c r="N10" s="234"/>
      <c r="O10" s="234"/>
      <c r="P10" s="144" t="s">
        <v>137</v>
      </c>
      <c r="R10" s="153"/>
      <c r="S10" s="150"/>
      <c r="T10" s="152"/>
    </row>
    <row r="11" spans="1:20" s="144" customFormat="1" ht="11.25" customHeight="1">
      <c r="A11" s="154" t="s">
        <v>138</v>
      </c>
      <c r="B11" s="422" t="s">
        <v>153</v>
      </c>
      <c r="C11" s="422"/>
      <c r="D11" s="422"/>
      <c r="E11" s="422"/>
      <c r="F11" s="422"/>
      <c r="G11" s="422"/>
      <c r="H11" s="328"/>
      <c r="I11" s="328"/>
      <c r="J11" s="328"/>
      <c r="K11" s="328"/>
      <c r="L11" s="233"/>
      <c r="M11" s="233"/>
      <c r="N11" s="233"/>
      <c r="O11" s="233"/>
      <c r="P11" s="144" t="s">
        <v>139</v>
      </c>
      <c r="R11" s="153"/>
      <c r="S11" s="150"/>
      <c r="T11" s="152"/>
    </row>
    <row r="12" spans="1:20" s="144" customFormat="1" ht="12" customHeight="1">
      <c r="A12" s="419" t="s">
        <v>110</v>
      </c>
      <c r="B12" s="419"/>
      <c r="C12" s="419"/>
      <c r="D12" s="155"/>
      <c r="E12" s="423" t="s">
        <v>151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S12" s="156"/>
      <c r="T12" s="151"/>
    </row>
    <row r="13" spans="1:20" s="144" customFormat="1" ht="11.25">
      <c r="A13" s="419" t="s">
        <v>5</v>
      </c>
      <c r="B13" s="419"/>
      <c r="C13" s="419"/>
      <c r="D13" s="157"/>
      <c r="E13" s="418" t="s">
        <v>151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150"/>
      <c r="T13" s="151"/>
    </row>
    <row r="14" spans="1:20" s="144" customFormat="1" ht="11.25">
      <c r="A14" s="419" t="s">
        <v>6</v>
      </c>
      <c r="B14" s="419"/>
      <c r="C14" s="419"/>
      <c r="D14" s="155" t="s">
        <v>144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150"/>
      <c r="T14" s="151"/>
    </row>
    <row r="15" spans="1:21" s="144" customFormat="1" ht="33.75" customHeight="1">
      <c r="A15" s="419" t="s">
        <v>7</v>
      </c>
      <c r="B15" s="419"/>
      <c r="C15" s="419"/>
      <c r="D15" s="158" t="s">
        <v>173</v>
      </c>
      <c r="E15" s="428" t="str">
        <f>'Ф.4.3.КФК7321'!E15</f>
        <v>КЗДО с. Комарів (ясла-садок)</v>
      </c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30"/>
      <c r="S15" s="332"/>
      <c r="T15" s="332"/>
      <c r="U15" s="332"/>
    </row>
    <row r="16" spans="1:21" s="144" customFormat="1" ht="11.25">
      <c r="A16" s="159" t="s">
        <v>176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38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</row>
    <row r="19" spans="1:18" s="144" customFormat="1" ht="11.25" customHeight="1" thickBot="1" thickTop="1">
      <c r="A19" s="431" t="s">
        <v>10</v>
      </c>
      <c r="B19" s="432" t="s">
        <v>119</v>
      </c>
      <c r="C19" s="431" t="s">
        <v>12</v>
      </c>
      <c r="D19" s="432" t="s">
        <v>13</v>
      </c>
      <c r="E19" s="432" t="s">
        <v>131</v>
      </c>
      <c r="F19" s="424" t="s">
        <v>14</v>
      </c>
      <c r="G19" s="424" t="s">
        <v>166</v>
      </c>
      <c r="H19" s="424" t="s">
        <v>167</v>
      </c>
      <c r="I19" s="424" t="s">
        <v>168</v>
      </c>
      <c r="J19" s="424" t="s">
        <v>169</v>
      </c>
      <c r="K19" s="424" t="s">
        <v>122</v>
      </c>
      <c r="L19" s="424" t="s">
        <v>162</v>
      </c>
      <c r="M19" s="424" t="s">
        <v>163</v>
      </c>
      <c r="N19" s="424" t="s">
        <v>164</v>
      </c>
      <c r="O19" s="424" t="s">
        <v>165</v>
      </c>
      <c r="P19" s="424" t="s">
        <v>19</v>
      </c>
      <c r="Q19" s="424" t="s">
        <v>20</v>
      </c>
      <c r="R19" s="432" t="s">
        <v>21</v>
      </c>
    </row>
    <row r="20" spans="1:18" s="144" customFormat="1" ht="14.25" customHeight="1" thickBot="1" thickTop="1">
      <c r="A20" s="431"/>
      <c r="B20" s="432"/>
      <c r="C20" s="431"/>
      <c r="D20" s="432"/>
      <c r="E20" s="432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32"/>
    </row>
    <row r="21" spans="1:18" s="144" customFormat="1" ht="34.5" customHeight="1" thickBot="1" thickTop="1">
      <c r="A21" s="431"/>
      <c r="B21" s="432"/>
      <c r="C21" s="431"/>
      <c r="D21" s="432"/>
      <c r="E21" s="432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32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132</v>
      </c>
      <c r="B23" s="162" t="s">
        <v>30</v>
      </c>
      <c r="C23" s="163" t="s">
        <v>31</v>
      </c>
      <c r="D23" s="164">
        <f>D24+D59+D79+D84+D87</f>
        <v>952216.2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135148.93</v>
      </c>
      <c r="H23" s="164">
        <f t="shared" si="0"/>
        <v>215775.83</v>
      </c>
      <c r="I23" s="164">
        <f t="shared" si="0"/>
        <v>0</v>
      </c>
      <c r="J23" s="164">
        <f t="shared" si="0"/>
        <v>0</v>
      </c>
      <c r="K23" s="164">
        <f t="shared" si="0"/>
        <v>350924.75999999995</v>
      </c>
      <c r="L23" s="164">
        <f t="shared" si="0"/>
        <v>135148.93</v>
      </c>
      <c r="M23" s="164">
        <f t="shared" si="0"/>
        <v>215775.83</v>
      </c>
      <c r="N23" s="164">
        <f t="shared" si="0"/>
        <v>0</v>
      </c>
      <c r="O23" s="164">
        <f t="shared" si="0"/>
        <v>0</v>
      </c>
      <c r="P23" s="164">
        <f t="shared" si="0"/>
        <v>350924.75999999995</v>
      </c>
      <c r="Q23" s="164">
        <f t="shared" si="0"/>
        <v>0</v>
      </c>
      <c r="R23" s="164">
        <f t="shared" si="0"/>
        <v>0</v>
      </c>
    </row>
    <row r="24" spans="1:18" s="144" customFormat="1" ht="23.25" thickBot="1" thickTop="1">
      <c r="A24" s="160" t="s">
        <v>140</v>
      </c>
      <c r="B24" s="162">
        <v>2000</v>
      </c>
      <c r="C24" s="163" t="s">
        <v>33</v>
      </c>
      <c r="D24" s="164">
        <f>D25+D30+D47+D50+D54+D58</f>
        <v>952216.2</v>
      </c>
      <c r="E24" s="164">
        <v>0</v>
      </c>
      <c r="F24" s="164">
        <f aca="true" t="shared" si="1" ref="F24:R24">F25+F30+F47+F50+F54+F58</f>
        <v>0</v>
      </c>
      <c r="G24" s="164">
        <f t="shared" si="1"/>
        <v>135148.93</v>
      </c>
      <c r="H24" s="164">
        <f t="shared" si="1"/>
        <v>215775.83</v>
      </c>
      <c r="I24" s="164">
        <f t="shared" si="1"/>
        <v>0</v>
      </c>
      <c r="J24" s="164">
        <f t="shared" si="1"/>
        <v>0</v>
      </c>
      <c r="K24" s="164">
        <f t="shared" si="1"/>
        <v>350924.75999999995</v>
      </c>
      <c r="L24" s="164">
        <f t="shared" si="1"/>
        <v>135148.93</v>
      </c>
      <c r="M24" s="164">
        <f t="shared" si="1"/>
        <v>215775.83</v>
      </c>
      <c r="N24" s="164">
        <f t="shared" si="1"/>
        <v>0</v>
      </c>
      <c r="O24" s="164">
        <f t="shared" si="1"/>
        <v>0</v>
      </c>
      <c r="P24" s="164">
        <f t="shared" si="1"/>
        <v>350924.75999999995</v>
      </c>
      <c r="Q24" s="164">
        <f t="shared" si="1"/>
        <v>0</v>
      </c>
      <c r="R24" s="164">
        <f t="shared" si="1"/>
        <v>0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686310</v>
      </c>
      <c r="E25" s="164">
        <v>0</v>
      </c>
      <c r="F25" s="164">
        <f aca="true" t="shared" si="2" ref="F25:R25">F26+F29</f>
        <v>0</v>
      </c>
      <c r="G25" s="164">
        <f t="shared" si="2"/>
        <v>103968.29000000001</v>
      </c>
      <c r="H25" s="164">
        <f t="shared" si="2"/>
        <v>166488.49</v>
      </c>
      <c r="I25" s="164">
        <f t="shared" si="2"/>
        <v>0</v>
      </c>
      <c r="J25" s="164">
        <f t="shared" si="2"/>
        <v>0</v>
      </c>
      <c r="K25" s="164">
        <f t="shared" si="2"/>
        <v>270456.77999999997</v>
      </c>
      <c r="L25" s="164">
        <f t="shared" si="2"/>
        <v>103968.29000000001</v>
      </c>
      <c r="M25" s="164">
        <f t="shared" si="2"/>
        <v>166488.49</v>
      </c>
      <c r="N25" s="164">
        <f t="shared" si="2"/>
        <v>0</v>
      </c>
      <c r="O25" s="164">
        <f t="shared" si="2"/>
        <v>0</v>
      </c>
      <c r="P25" s="164">
        <f t="shared" si="2"/>
        <v>270456.77999999997</v>
      </c>
      <c r="Q25" s="164">
        <f t="shared" si="2"/>
        <v>0</v>
      </c>
      <c r="R25" s="164">
        <f t="shared" si="2"/>
        <v>0</v>
      </c>
    </row>
    <row r="26" spans="1:18" s="144" customFormat="1" ht="12.75" thickBot="1" thickTop="1">
      <c r="A26" s="166" t="s">
        <v>48</v>
      </c>
      <c r="B26" s="167">
        <v>2110</v>
      </c>
      <c r="C26" s="168" t="s">
        <v>37</v>
      </c>
      <c r="D26" s="169">
        <f>SUM(D27:D28)</f>
        <v>562550</v>
      </c>
      <c r="E26" s="170"/>
      <c r="F26" s="169">
        <f>SUM(F27:F28)</f>
        <v>0</v>
      </c>
      <c r="G26" s="169">
        <f>SUM(G27:G28)</f>
        <v>89799.72</v>
      </c>
      <c r="H26" s="169">
        <f>SUM(H27:H28)</f>
        <v>145529.33</v>
      </c>
      <c r="I26" s="169">
        <f>SUM(I27:I28)</f>
        <v>0</v>
      </c>
      <c r="J26" s="169">
        <f>SUM(J27:J28)</f>
        <v>0</v>
      </c>
      <c r="K26" s="164">
        <f aca="true" t="shared" si="3" ref="K26:K35">G26+H26+I26+J26</f>
        <v>235329.05</v>
      </c>
      <c r="L26" s="169">
        <f aca="true" t="shared" si="4" ref="L26:R26">SUM(L27:L28)</f>
        <v>89799.72</v>
      </c>
      <c r="M26" s="169">
        <f t="shared" si="4"/>
        <v>145529.33</v>
      </c>
      <c r="N26" s="169">
        <f t="shared" si="4"/>
        <v>0</v>
      </c>
      <c r="O26" s="169">
        <f t="shared" si="4"/>
        <v>0</v>
      </c>
      <c r="P26" s="169">
        <f t="shared" si="4"/>
        <v>235329.05</v>
      </c>
      <c r="Q26" s="169">
        <f t="shared" si="4"/>
        <v>0</v>
      </c>
      <c r="R26" s="169">
        <f t="shared" si="4"/>
        <v>0</v>
      </c>
    </row>
    <row r="27" spans="1:19" s="144" customFormat="1" ht="12.75" thickBot="1" thickTop="1">
      <c r="A27" s="171" t="s">
        <v>49</v>
      </c>
      <c r="B27" s="160">
        <v>2111</v>
      </c>
      <c r="C27" s="172" t="s">
        <v>39</v>
      </c>
      <c r="D27" s="355">
        <f>'[1]КОМАРІВсад'!$E$3</f>
        <v>562550</v>
      </c>
      <c r="E27" s="174">
        <v>0</v>
      </c>
      <c r="F27" s="173">
        <v>0</v>
      </c>
      <c r="G27" s="333">
        <f>'[1]КОМАРІВсад'!$U$3</f>
        <v>89799.72</v>
      </c>
      <c r="H27" s="333">
        <f>'[1]КОМАРІВсад'!$AK$3</f>
        <v>145529.33</v>
      </c>
      <c r="I27" s="333">
        <f>'[1]КОМАРІВсад'!$BA$3</f>
        <v>0</v>
      </c>
      <c r="J27" s="333">
        <f>'[1]КОМАРІВсад'!$BQ$3</f>
        <v>0</v>
      </c>
      <c r="K27" s="164">
        <f t="shared" si="3"/>
        <v>235329.05</v>
      </c>
      <c r="L27" s="335">
        <f>'[1]КОМАРІВсад'!$T$7</f>
        <v>89799.72</v>
      </c>
      <c r="M27" s="335">
        <f>'[1]КОМАРІВсад'!$AJ$7</f>
        <v>145529.33</v>
      </c>
      <c r="N27" s="335">
        <f>'[1]КОМАРІВсад'!$AZ$7</f>
        <v>0</v>
      </c>
      <c r="O27" s="335">
        <f>'[1]КОМАРІВсад'!$BP$7</f>
        <v>0</v>
      </c>
      <c r="P27" s="170">
        <f>L27+M27+N27+O27</f>
        <v>235329.05</v>
      </c>
      <c r="Q27" s="173">
        <v>0</v>
      </c>
      <c r="R27" s="175">
        <f aca="true" t="shared" si="5" ref="R27:R36">K27-P27</f>
        <v>0</v>
      </c>
      <c r="S27" s="326"/>
    </row>
    <row r="28" spans="1:18" s="144" customFormat="1" ht="12.75" thickBot="1" thickTop="1">
      <c r="A28" s="171" t="s">
        <v>50</v>
      </c>
      <c r="B28" s="160">
        <v>2112</v>
      </c>
      <c r="C28" s="172" t="s">
        <v>41</v>
      </c>
      <c r="D28" s="173">
        <v>0</v>
      </c>
      <c r="E28" s="174">
        <v>0</v>
      </c>
      <c r="F28" s="173">
        <v>0</v>
      </c>
      <c r="G28" s="173">
        <f>P28</f>
        <v>0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>
        <v>0</v>
      </c>
      <c r="R28" s="175">
        <f>K28-L28</f>
        <v>0</v>
      </c>
    </row>
    <row r="29" spans="1:18" s="144" customFormat="1" ht="12.75" thickBot="1" thickTop="1">
      <c r="A29" s="176" t="s">
        <v>51</v>
      </c>
      <c r="B29" s="167">
        <v>2120</v>
      </c>
      <c r="C29" s="168" t="s">
        <v>42</v>
      </c>
      <c r="D29" s="348">
        <f>'[1]КОМАРІВсад'!$E$4</f>
        <v>123760</v>
      </c>
      <c r="E29" s="170"/>
      <c r="F29" s="170">
        <v>0</v>
      </c>
      <c r="G29" s="333">
        <f>'[1]КОМАРІВсад'!$U$4</f>
        <v>14168.57</v>
      </c>
      <c r="H29" s="333">
        <f>'[1]КОМАРІВсад'!$AK$4</f>
        <v>20959.16</v>
      </c>
      <c r="I29" s="333">
        <f>'[1]КОМАРІВсад'!$BA$4</f>
        <v>0</v>
      </c>
      <c r="J29" s="333">
        <f>'[1]КОМАРІВсад'!$BQ$4</f>
        <v>0</v>
      </c>
      <c r="K29" s="164">
        <f t="shared" si="3"/>
        <v>35127.729999999996</v>
      </c>
      <c r="L29" s="336">
        <f>'[1]КОМАРІВсад'!$U$7</f>
        <v>14168.57</v>
      </c>
      <c r="M29" s="336">
        <f>'[1]КОМАРІВсад'!$AK$7</f>
        <v>20959.16</v>
      </c>
      <c r="N29" s="336">
        <f>'[1]КОМАРІВсад'!$BA$7</f>
        <v>0</v>
      </c>
      <c r="O29" s="336">
        <f>'[1]КОМАРІВсад'!$BQ$7</f>
        <v>0</v>
      </c>
      <c r="P29" s="170">
        <f>L29+M29+N29+O29</f>
        <v>35127.729999999996</v>
      </c>
      <c r="Q29" s="170">
        <v>0</v>
      </c>
      <c r="R29" s="175">
        <f t="shared" si="5"/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265906.2</v>
      </c>
      <c r="E30" s="178">
        <v>0</v>
      </c>
      <c r="F30" s="178">
        <f aca="true" t="shared" si="6" ref="F30:R30">SUM(F31:F37)+F44</f>
        <v>0</v>
      </c>
      <c r="G30" s="178">
        <f t="shared" si="6"/>
        <v>31180.64</v>
      </c>
      <c r="H30" s="178">
        <f t="shared" si="6"/>
        <v>49287.34</v>
      </c>
      <c r="I30" s="178">
        <f t="shared" si="6"/>
        <v>0</v>
      </c>
      <c r="J30" s="178">
        <f t="shared" si="6"/>
        <v>0</v>
      </c>
      <c r="K30" s="178">
        <f t="shared" si="6"/>
        <v>80467.98</v>
      </c>
      <c r="L30" s="178">
        <f t="shared" si="6"/>
        <v>31180.64</v>
      </c>
      <c r="M30" s="178">
        <f t="shared" si="6"/>
        <v>49287.34</v>
      </c>
      <c r="N30" s="178">
        <f t="shared" si="6"/>
        <v>0</v>
      </c>
      <c r="O30" s="178">
        <f t="shared" si="6"/>
        <v>0</v>
      </c>
      <c r="P30" s="178">
        <f t="shared" si="6"/>
        <v>80467.98</v>
      </c>
      <c r="Q30" s="178">
        <f t="shared" si="6"/>
        <v>0</v>
      </c>
      <c r="R30" s="178">
        <f t="shared" si="6"/>
        <v>0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348">
        <f>'[1]КОМАРІВсад'!$E$32</f>
        <v>22630</v>
      </c>
      <c r="E31" s="169">
        <v>0</v>
      </c>
      <c r="F31" s="170">
        <v>0</v>
      </c>
      <c r="G31" s="348">
        <f>'[1]КОМАРІВсад'!$U$32</f>
        <v>1612.5</v>
      </c>
      <c r="H31" s="348">
        <f>'[1]КОМАРІВсад'!$AK$33</f>
        <v>3750</v>
      </c>
      <c r="I31" s="348">
        <f>'[1]КОМАРІВсад'!$BA$32</f>
        <v>0</v>
      </c>
      <c r="J31" s="348">
        <f>'[1]КОМАРІВсад'!$BQ$32</f>
        <v>0</v>
      </c>
      <c r="K31" s="164">
        <f t="shared" si="3"/>
        <v>5362.5</v>
      </c>
      <c r="L31" s="348">
        <f>'[1]КОМАРІВсад'!$U$33</f>
        <v>1612.5</v>
      </c>
      <c r="M31" s="348">
        <f>'[1]КОМАРІВсад'!$AK$33</f>
        <v>3750</v>
      </c>
      <c r="N31" s="348">
        <f>'[1]КОМАРІВсад'!$BA$33</f>
        <v>0</v>
      </c>
      <c r="O31" s="348">
        <f>'[1]КОМАРІВсад'!$BQ$33</f>
        <v>0</v>
      </c>
      <c r="P31" s="170">
        <f aca="true" t="shared" si="7" ref="P31:P36">L31+M31+N31+O31</f>
        <v>5362.5</v>
      </c>
      <c r="Q31" s="170">
        <v>0</v>
      </c>
      <c r="R31" s="175">
        <f t="shared" si="5"/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348">
        <f>'[1]КОМАРІВсад'!$E$66</f>
        <v>0</v>
      </c>
      <c r="E32" s="170"/>
      <c r="F32" s="170">
        <v>0</v>
      </c>
      <c r="G32" s="348">
        <f>'[1]КОМАРІВсад'!$U$66</f>
        <v>0</v>
      </c>
      <c r="H32" s="348">
        <f>'[1]КОМАРІВсад'!$AK$66</f>
        <v>0</v>
      </c>
      <c r="I32" s="348">
        <f>'[1]КОМАРІВсад'!$BA$66</f>
        <v>0</v>
      </c>
      <c r="J32" s="348">
        <f>'[1]КОМАРІВсад'!$BQ$66</f>
        <v>0</v>
      </c>
      <c r="K32" s="164">
        <f t="shared" si="3"/>
        <v>0</v>
      </c>
      <c r="L32" s="348">
        <f>'[1]КОМАРІВсад'!$U$66</f>
        <v>0</v>
      </c>
      <c r="M32" s="348">
        <f>'[1]КОМАРІВсад'!$AK$66</f>
        <v>0</v>
      </c>
      <c r="N32" s="348">
        <f>'[1]КОМАРІВсад'!$BA$66</f>
        <v>0</v>
      </c>
      <c r="O32" s="348">
        <f>'[1]КОМАРІВсад'!$BQ$66</f>
        <v>0</v>
      </c>
      <c r="P32" s="170">
        <f t="shared" si="7"/>
        <v>0</v>
      </c>
      <c r="Q32" s="170">
        <v>0</v>
      </c>
      <c r="R32" s="175">
        <f t="shared" si="5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348">
        <f>'[1]КОМАРІВсад'!$E$69</f>
        <v>130890</v>
      </c>
      <c r="E33" s="170"/>
      <c r="F33" s="170">
        <v>0</v>
      </c>
      <c r="G33" s="348">
        <f>'[1]КОМАРІВсад'!$U$69</f>
        <v>9152.6</v>
      </c>
      <c r="H33" s="348">
        <f>'[1]КОМАРІВсад'!$AK$69</f>
        <v>26793.059999999998</v>
      </c>
      <c r="I33" s="348">
        <f>'[1]КОМАРІВсад'!$BA$69</f>
        <v>0</v>
      </c>
      <c r="J33" s="348">
        <f>'[1]КОМАРІВсад'!$BQ$69</f>
        <v>0</v>
      </c>
      <c r="K33" s="164">
        <f t="shared" si="3"/>
        <v>35945.659999999996</v>
      </c>
      <c r="L33" s="348">
        <f>'[1]КОМАРІВсад'!$U$70</f>
        <v>9152.6</v>
      </c>
      <c r="M33" s="348">
        <f>'[1]КОМАРІВсад'!$AK$70</f>
        <v>26793.059999999998</v>
      </c>
      <c r="N33" s="348">
        <f>'[1]КОМАРІВсад'!$BA$70</f>
        <v>0</v>
      </c>
      <c r="O33" s="348">
        <f>'[1]КОМАРІВсад'!$BQ$70</f>
        <v>0</v>
      </c>
      <c r="P33" s="170">
        <f t="shared" si="7"/>
        <v>35945.659999999996</v>
      </c>
      <c r="Q33" s="170">
        <v>0</v>
      </c>
      <c r="R33" s="175">
        <f t="shared" si="5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348">
        <f>'[1]КОМАРІВсад'!$E$121</f>
        <v>35826.2</v>
      </c>
      <c r="E34" s="169">
        <v>0</v>
      </c>
      <c r="F34" s="170">
        <v>0</v>
      </c>
      <c r="G34" s="348">
        <f>'[1]КОМАРІВсад'!$U$121</f>
        <v>3562.29</v>
      </c>
      <c r="H34" s="348">
        <f>'[1]КОМАРІВсад'!$AK$121</f>
        <v>1847.08</v>
      </c>
      <c r="I34" s="348">
        <f>'[1]КОМАРІВсад'!$BA$121</f>
        <v>0</v>
      </c>
      <c r="J34" s="348">
        <f>'[1]КОМАРІВсад'!$BQ$121</f>
        <v>0</v>
      </c>
      <c r="K34" s="164">
        <f t="shared" si="3"/>
        <v>5409.37</v>
      </c>
      <c r="L34" s="348">
        <f>'[1]КОМАРІВсад'!$U$122</f>
        <v>3562.29</v>
      </c>
      <c r="M34" s="348">
        <f>'[1]КОМАРІВсад'!$AK$122</f>
        <v>1847.08</v>
      </c>
      <c r="N34" s="348">
        <f>'[1]КОМАРІВсад'!$BA$122</f>
        <v>0</v>
      </c>
      <c r="O34" s="348">
        <f>'[1]КОМАРІВсад'!$BQ$122</f>
        <v>0</v>
      </c>
      <c r="P34" s="170">
        <f t="shared" si="7"/>
        <v>5409.37</v>
      </c>
      <c r="Q34" s="170">
        <v>0</v>
      </c>
      <c r="R34" s="175">
        <f t="shared" si="5"/>
        <v>0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348">
        <f>'[1]КОМАРІВсад'!$E$124</f>
        <v>0</v>
      </c>
      <c r="E35" s="169">
        <v>0</v>
      </c>
      <c r="F35" s="170">
        <v>0</v>
      </c>
      <c r="G35" s="348">
        <f>'[1]КОМАРІВсад'!$U$124</f>
        <v>0</v>
      </c>
      <c r="H35" s="348">
        <f>'[1]КОМАРІВсад'!$AK$124</f>
        <v>0</v>
      </c>
      <c r="I35" s="348">
        <f>'[1]КОМАРІВсад'!$BA$124</f>
        <v>0</v>
      </c>
      <c r="J35" s="348">
        <f>'[1]КОМАРІВсад'!$BQ$124</f>
        <v>0</v>
      </c>
      <c r="K35" s="164">
        <f t="shared" si="3"/>
        <v>0</v>
      </c>
      <c r="L35" s="348">
        <f>'[1]КОМАРІВсад'!$U$125</f>
        <v>0</v>
      </c>
      <c r="M35" s="348">
        <f>'[1]КОМАРІВсад'!$AK$125</f>
        <v>0</v>
      </c>
      <c r="N35" s="348">
        <f>'[1]КОМАРІВсад'!$BA$125</f>
        <v>0</v>
      </c>
      <c r="O35" s="348">
        <f>'[1]КОМАРІВсад'!$BQ$125</f>
        <v>0</v>
      </c>
      <c r="P35" s="170">
        <f t="shared" si="7"/>
        <v>0</v>
      </c>
      <c r="Q35" s="170">
        <v>0</v>
      </c>
      <c r="R35" s="175">
        <f t="shared" si="5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7"/>
        <v>0</v>
      </c>
      <c r="Q36" s="170">
        <v>0</v>
      </c>
      <c r="R36" s="175">
        <f t="shared" si="5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74470</v>
      </c>
      <c r="E37" s="230"/>
      <c r="F37" s="178">
        <f aca="true" t="shared" si="8" ref="F37:R37">SUM(F38:F43)</f>
        <v>0</v>
      </c>
      <c r="G37" s="178">
        <f t="shared" si="8"/>
        <v>16853.25</v>
      </c>
      <c r="H37" s="178">
        <f t="shared" si="8"/>
        <v>16897.2</v>
      </c>
      <c r="I37" s="178">
        <f t="shared" si="8"/>
        <v>0</v>
      </c>
      <c r="J37" s="178">
        <f t="shared" si="8"/>
        <v>0</v>
      </c>
      <c r="K37" s="178">
        <f t="shared" si="8"/>
        <v>33750.45</v>
      </c>
      <c r="L37" s="178">
        <f t="shared" si="8"/>
        <v>16853.25</v>
      </c>
      <c r="M37" s="178">
        <f t="shared" si="8"/>
        <v>16897.2</v>
      </c>
      <c r="N37" s="178">
        <f t="shared" si="8"/>
        <v>0</v>
      </c>
      <c r="O37" s="178">
        <f t="shared" si="8"/>
        <v>0</v>
      </c>
      <c r="P37" s="178">
        <f t="shared" si="8"/>
        <v>33750.45</v>
      </c>
      <c r="Q37" s="178">
        <f t="shared" si="8"/>
        <v>0</v>
      </c>
      <c r="R37" s="178">
        <f t="shared" si="8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355">
        <f>'[1]КОМАРІВсад'!$E$127</f>
        <v>0</v>
      </c>
      <c r="E38" s="174">
        <v>0</v>
      </c>
      <c r="F38" s="173">
        <v>0</v>
      </c>
      <c r="G38" s="355">
        <f>'[1]КОМАРІВсад'!$U$127</f>
        <v>0</v>
      </c>
      <c r="H38" s="355">
        <f>'[1]КОМАРІВсад'!$AK$127</f>
        <v>0</v>
      </c>
      <c r="I38" s="355">
        <f>'[1]КОМАРІВсад'!$BA$127</f>
        <v>0</v>
      </c>
      <c r="J38" s="355">
        <f>'[1]КОМАРІВсад'!$BQ$127</f>
        <v>0</v>
      </c>
      <c r="K38" s="164">
        <f>G38+H38+I38+J38</f>
        <v>0</v>
      </c>
      <c r="L38" s="355">
        <f>'[1]КОМАРІВсад'!$U$128</f>
        <v>0</v>
      </c>
      <c r="M38" s="355">
        <f>'[1]КОМАРІВсад'!$AK$128</f>
        <v>0</v>
      </c>
      <c r="N38" s="355">
        <f>'[1]КОМАРІВсад'!$BA$128</f>
        <v>0</v>
      </c>
      <c r="O38" s="355">
        <f>'[1]КОМАРІВсад'!$BQ$128</f>
        <v>0</v>
      </c>
      <c r="P38" s="173">
        <f aca="true" t="shared" si="9" ref="P38:P43">L38+M38+N38+O38</f>
        <v>0</v>
      </c>
      <c r="Q38" s="173">
        <v>0</v>
      </c>
      <c r="R38" s="175">
        <f aca="true" t="shared" si="10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355">
        <f>'[1]КОМАРІВсад'!$E$129</f>
        <v>0</v>
      </c>
      <c r="E39" s="174">
        <v>0</v>
      </c>
      <c r="F39" s="173">
        <v>0</v>
      </c>
      <c r="G39" s="355">
        <f>'[1]КОМАРІВсад'!$U$129</f>
        <v>0</v>
      </c>
      <c r="H39" s="355">
        <f>'[1]КОМАРІВсад'!$AK$129</f>
        <v>0</v>
      </c>
      <c r="I39" s="355">
        <f>'[1]КОМАРІВсад'!$BA$129</f>
        <v>0</v>
      </c>
      <c r="J39" s="355">
        <f>'[1]КОМАРІВсад'!$BQ$129</f>
        <v>0</v>
      </c>
      <c r="K39" s="164">
        <f>G39+H39+I39+J39</f>
        <v>0</v>
      </c>
      <c r="L39" s="355">
        <f>'[1]КОМАРІВсад'!$U$130</f>
        <v>0</v>
      </c>
      <c r="M39" s="355">
        <f>'[1]КОМАРІВсад'!$AK$130</f>
        <v>0</v>
      </c>
      <c r="N39" s="355">
        <f>'[1]КОМАРІВсад'!$BA$130</f>
        <v>0</v>
      </c>
      <c r="O39" s="355">
        <f>'[1]КОМАРІВсад'!$BQ$130</f>
        <v>0</v>
      </c>
      <c r="P39" s="173">
        <f t="shared" si="9"/>
        <v>0</v>
      </c>
      <c r="Q39" s="173">
        <v>0</v>
      </c>
      <c r="R39" s="175">
        <f t="shared" si="10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355">
        <f>'[1]КОМАРІВсад'!$E$131</f>
        <v>18360</v>
      </c>
      <c r="E40" s="174">
        <v>0</v>
      </c>
      <c r="F40" s="173">
        <v>0</v>
      </c>
      <c r="G40" s="355">
        <f>'[1]КОМАРІВсад'!$U$131</f>
        <v>2120.15</v>
      </c>
      <c r="H40" s="355">
        <f>'[1]КОМАРІВсад'!$AK$131</f>
        <v>4129.09</v>
      </c>
      <c r="I40" s="355">
        <f>'[1]КОМАРІВсад'!$BA$131</f>
        <v>0</v>
      </c>
      <c r="J40" s="355">
        <f>'[1]КОМАРІВсад'!$BQ$131</f>
        <v>0</v>
      </c>
      <c r="K40" s="164">
        <f>G40+H40+I40+J40</f>
        <v>6249.24</v>
      </c>
      <c r="L40" s="355">
        <f>'[1]КОМАРІВсад'!$U$132</f>
        <v>2120.15</v>
      </c>
      <c r="M40" s="355">
        <f>'[1]КОМАРІВсад'!$AK$132</f>
        <v>4129.09</v>
      </c>
      <c r="N40" s="355">
        <f>'[1]КОМАРІВсад'!$BA$132</f>
        <v>0</v>
      </c>
      <c r="O40" s="355">
        <f>'[1]КОМАРІВсад'!$BQ$132</f>
        <v>0</v>
      </c>
      <c r="P40" s="173">
        <f t="shared" si="9"/>
        <v>6249.24</v>
      </c>
      <c r="Q40" s="173">
        <v>0</v>
      </c>
      <c r="R40" s="175">
        <f t="shared" si="10"/>
        <v>0</v>
      </c>
    </row>
    <row r="41" spans="1:18" s="144" customFormat="1" ht="12.75" thickBot="1" thickTop="1">
      <c r="A41" s="171" t="s">
        <v>170</v>
      </c>
      <c r="B41" s="160">
        <v>2274</v>
      </c>
      <c r="C41" s="160">
        <v>190</v>
      </c>
      <c r="D41" s="355">
        <f>'[1]КОМАРІВсад'!$E$133</f>
        <v>53880</v>
      </c>
      <c r="E41" s="174">
        <v>0</v>
      </c>
      <c r="F41" s="173">
        <v>0</v>
      </c>
      <c r="G41" s="355">
        <f>'[1]КОМАРІВсад'!$U$133</f>
        <v>14733.099999999999</v>
      </c>
      <c r="H41" s="355">
        <f>'[1]КОМАРІВсад'!$AK$133</f>
        <v>12768.11</v>
      </c>
      <c r="I41" s="355">
        <f>'[1]КОМАРІВсад'!$BA$133</f>
        <v>0</v>
      </c>
      <c r="J41" s="355">
        <f>'[1]КОМАРІВсад'!$BQ$133</f>
        <v>0</v>
      </c>
      <c r="K41" s="164">
        <f>G41+H41+I41+J41</f>
        <v>27501.21</v>
      </c>
      <c r="L41" s="355">
        <f>'[1]КОМАРІВсад'!$U$134</f>
        <v>14733.099999999999</v>
      </c>
      <c r="M41" s="355">
        <f>'[1]КОМАРІВсад'!$AK$134</f>
        <v>12768.11</v>
      </c>
      <c r="N41" s="355">
        <f>'[1]КОМАРІВсад'!$BA$134</f>
        <v>0</v>
      </c>
      <c r="O41" s="355">
        <f>'[1]КОМАРІВсад'!$BQ$134</f>
        <v>0</v>
      </c>
      <c r="P41" s="173">
        <f t="shared" si="9"/>
        <v>27501.21</v>
      </c>
      <c r="Q41" s="173">
        <v>0</v>
      </c>
      <c r="R41" s="175">
        <f t="shared" si="10"/>
        <v>0</v>
      </c>
    </row>
    <row r="42" spans="1:18" s="144" customFormat="1" ht="12.75" thickBot="1" thickTop="1">
      <c r="A42" s="171" t="s">
        <v>171</v>
      </c>
      <c r="B42" s="160">
        <v>2275</v>
      </c>
      <c r="C42" s="160">
        <v>200</v>
      </c>
      <c r="D42" s="355">
        <f>'[1]КОМАРІВсад'!$E$135</f>
        <v>2230</v>
      </c>
      <c r="E42" s="174">
        <v>0</v>
      </c>
      <c r="F42" s="173">
        <v>0</v>
      </c>
      <c r="G42" s="355">
        <f>'[1]КОМАРІВсад'!$U$135</f>
        <v>0</v>
      </c>
      <c r="H42" s="355">
        <f>'[1]КОМАРІВсад'!$AK$135</f>
        <v>0</v>
      </c>
      <c r="I42" s="355">
        <f>'[1]КОМАРІВсад'!$BA$135</f>
        <v>0</v>
      </c>
      <c r="J42" s="355">
        <f>'[1]КОМАРІВсад'!$BQ$135</f>
        <v>0</v>
      </c>
      <c r="K42" s="164">
        <f>G42+H42+I42+J42</f>
        <v>0</v>
      </c>
      <c r="L42" s="355">
        <f>'[1]КОМАРІВсад'!$U$136</f>
        <v>0</v>
      </c>
      <c r="M42" s="355">
        <f>'[1]КОМАРІВсад'!$AK$136</f>
        <v>0</v>
      </c>
      <c r="N42" s="355">
        <f>'[1]КОМАРІВсад'!$BA$136</f>
        <v>0</v>
      </c>
      <c r="O42" s="355">
        <f>'[1]КОМАРІВсад'!$BQ$136</f>
        <v>0</v>
      </c>
      <c r="P42" s="173">
        <f t="shared" si="9"/>
        <v>0</v>
      </c>
      <c r="Q42" s="173">
        <v>0</v>
      </c>
      <c r="R42" s="175">
        <f t="shared" si="10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>
        <f>P43</f>
        <v>0</v>
      </c>
      <c r="H43" s="173"/>
      <c r="I43" s="173"/>
      <c r="J43" s="173"/>
      <c r="K43" s="173"/>
      <c r="L43" s="173"/>
      <c r="M43" s="173"/>
      <c r="N43" s="173"/>
      <c r="O43" s="173"/>
      <c r="P43" s="173">
        <f t="shared" si="9"/>
        <v>0</v>
      </c>
      <c r="Q43" s="173">
        <v>0</v>
      </c>
      <c r="R43" s="175">
        <f t="shared" si="10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>SUM(D45:D46)</f>
        <v>2090</v>
      </c>
      <c r="E44" s="178">
        <f aca="true" t="shared" si="11" ref="E44:R44">SUM(E45:E46)</f>
        <v>0</v>
      </c>
      <c r="F44" s="178">
        <f t="shared" si="11"/>
        <v>0</v>
      </c>
      <c r="G44" s="178">
        <f t="shared" si="11"/>
        <v>0</v>
      </c>
      <c r="H44" s="178">
        <f t="shared" si="11"/>
        <v>0</v>
      </c>
      <c r="I44" s="178">
        <f t="shared" si="11"/>
        <v>0</v>
      </c>
      <c r="J44" s="178">
        <f t="shared" si="11"/>
        <v>0</v>
      </c>
      <c r="K44" s="178">
        <f t="shared" si="11"/>
        <v>0</v>
      </c>
      <c r="L44" s="178">
        <f t="shared" si="11"/>
        <v>0</v>
      </c>
      <c r="M44" s="178">
        <f t="shared" si="11"/>
        <v>0</v>
      </c>
      <c r="N44" s="178">
        <f t="shared" si="11"/>
        <v>0</v>
      </c>
      <c r="O44" s="178">
        <f t="shared" si="11"/>
        <v>0</v>
      </c>
      <c r="P44" s="178">
        <f t="shared" si="11"/>
        <v>0</v>
      </c>
      <c r="Q44" s="178">
        <f t="shared" si="11"/>
        <v>0</v>
      </c>
      <c r="R44" s="178">
        <f t="shared" si="11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355">
        <f>'[1]КОМАРІВсад'!$E$143</f>
        <v>2090</v>
      </c>
      <c r="E46" s="173"/>
      <c r="F46" s="173">
        <v>0</v>
      </c>
      <c r="G46" s="355">
        <f>'[1]КОМАРІВсад'!$U$143</f>
        <v>0</v>
      </c>
      <c r="H46" s="355">
        <f>'[1]КОМАРІВсад'!$AK$143</f>
        <v>0</v>
      </c>
      <c r="I46" s="355">
        <f>'[1]КОМАРІВсад'!$BA$143</f>
        <v>0</v>
      </c>
      <c r="J46" s="355">
        <f>'[1]КОМАРІВсад'!$BQ$143</f>
        <v>0</v>
      </c>
      <c r="K46" s="164">
        <f>G46+H46+I46+J46</f>
        <v>0</v>
      </c>
      <c r="L46" s="355">
        <f>'[1]КОМАРІВсад'!$U$144</f>
        <v>0</v>
      </c>
      <c r="M46" s="355">
        <f>'[1]КОМАРІВсад'!$AK$144</f>
        <v>0</v>
      </c>
      <c r="N46" s="355">
        <f>'[1]КОМАРІВсад'!$BA$144</f>
        <v>0</v>
      </c>
      <c r="O46" s="355">
        <f>'[1]КОМАРІВсад'!$BQ$144</f>
        <v>0</v>
      </c>
      <c r="P46" s="173">
        <f>L46+M46+N46+O46</f>
        <v>0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>SUM(D48:D49)</f>
        <v>0</v>
      </c>
      <c r="E47" s="178">
        <f aca="true" t="shared" si="12" ref="E47:R47">SUM(E48:E49)</f>
        <v>0</v>
      </c>
      <c r="F47" s="178">
        <f t="shared" si="12"/>
        <v>0</v>
      </c>
      <c r="G47" s="178">
        <f t="shared" si="12"/>
        <v>0</v>
      </c>
      <c r="H47" s="178">
        <f t="shared" si="12"/>
        <v>0</v>
      </c>
      <c r="I47" s="178">
        <f t="shared" si="12"/>
        <v>0</v>
      </c>
      <c r="J47" s="178">
        <f t="shared" si="12"/>
        <v>0</v>
      </c>
      <c r="K47" s="178">
        <f t="shared" si="12"/>
        <v>0</v>
      </c>
      <c r="L47" s="178">
        <f t="shared" si="12"/>
        <v>0</v>
      </c>
      <c r="M47" s="178">
        <f t="shared" si="12"/>
        <v>0</v>
      </c>
      <c r="N47" s="178">
        <f t="shared" si="12"/>
        <v>0</v>
      </c>
      <c r="O47" s="178">
        <f t="shared" si="12"/>
        <v>0</v>
      </c>
      <c r="P47" s="178">
        <f t="shared" si="12"/>
        <v>0</v>
      </c>
      <c r="Q47" s="178">
        <f t="shared" si="12"/>
        <v>0</v>
      </c>
      <c r="R47" s="178">
        <f t="shared" si="12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 aca="true" t="shared" si="13" ref="R48:R87"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 t="shared" si="13"/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>SUM(D51:D53)</f>
        <v>0</v>
      </c>
      <c r="E50" s="178">
        <f aca="true" t="shared" si="14" ref="E50:R50">SUM(E51:E53)</f>
        <v>0</v>
      </c>
      <c r="F50" s="178">
        <f t="shared" si="14"/>
        <v>0</v>
      </c>
      <c r="G50" s="178">
        <f t="shared" si="14"/>
        <v>0</v>
      </c>
      <c r="H50" s="178">
        <f t="shared" si="14"/>
        <v>0</v>
      </c>
      <c r="I50" s="178">
        <f t="shared" si="14"/>
        <v>0</v>
      </c>
      <c r="J50" s="178">
        <f t="shared" si="14"/>
        <v>0</v>
      </c>
      <c r="K50" s="178">
        <f t="shared" si="14"/>
        <v>0</v>
      </c>
      <c r="L50" s="178">
        <f t="shared" si="14"/>
        <v>0</v>
      </c>
      <c r="M50" s="178">
        <f t="shared" si="14"/>
        <v>0</v>
      </c>
      <c r="N50" s="178">
        <f t="shared" si="14"/>
        <v>0</v>
      </c>
      <c r="O50" s="178">
        <f t="shared" si="14"/>
        <v>0</v>
      </c>
      <c r="P50" s="178">
        <f t="shared" si="14"/>
        <v>0</v>
      </c>
      <c r="Q50" s="178">
        <f t="shared" si="14"/>
        <v>0</v>
      </c>
      <c r="R50" s="178">
        <f t="shared" si="14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 t="shared" si="13"/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 t="shared" si="13"/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 t="shared" si="13"/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>SUM(D55:D57)</f>
        <v>0</v>
      </c>
      <c r="E54" s="185">
        <f aca="true" t="shared" si="15" ref="E54:R54">SUM(E55:E57)</f>
        <v>0</v>
      </c>
      <c r="F54" s="185">
        <f t="shared" si="15"/>
        <v>0</v>
      </c>
      <c r="G54" s="185">
        <f t="shared" si="15"/>
        <v>0</v>
      </c>
      <c r="H54" s="185">
        <f t="shared" si="15"/>
        <v>0</v>
      </c>
      <c r="I54" s="185">
        <f t="shared" si="15"/>
        <v>0</v>
      </c>
      <c r="J54" s="185">
        <f t="shared" si="15"/>
        <v>0</v>
      </c>
      <c r="K54" s="185">
        <f t="shared" si="15"/>
        <v>0</v>
      </c>
      <c r="L54" s="185">
        <f t="shared" si="15"/>
        <v>0</v>
      </c>
      <c r="M54" s="185">
        <f t="shared" si="15"/>
        <v>0</v>
      </c>
      <c r="N54" s="185">
        <f t="shared" si="15"/>
        <v>0</v>
      </c>
      <c r="O54" s="185">
        <f t="shared" si="15"/>
        <v>0</v>
      </c>
      <c r="P54" s="185">
        <f t="shared" si="15"/>
        <v>0</v>
      </c>
      <c r="Q54" s="185">
        <f t="shared" si="15"/>
        <v>0</v>
      </c>
      <c r="R54" s="185">
        <f t="shared" si="15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 t="shared" si="13"/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 t="shared" si="13"/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349">
        <f>'[1]КОМАРІВсад'!$E$145</f>
        <v>0</v>
      </c>
      <c r="E57" s="184">
        <v>0</v>
      </c>
      <c r="F57" s="183">
        <v>0</v>
      </c>
      <c r="G57" s="349">
        <f>'[1]КОМАРІВсад'!$U$145</f>
        <v>0</v>
      </c>
      <c r="H57" s="349">
        <f>'[1]КОМАРІВсад'!$AK$145</f>
        <v>0</v>
      </c>
      <c r="I57" s="349">
        <f>'[1]КОМАРІВсад'!$BA$145</f>
        <v>0</v>
      </c>
      <c r="J57" s="349">
        <f>'[1]КОМАРІВсад'!$BQ$145</f>
        <v>0</v>
      </c>
      <c r="K57" s="164">
        <f>G57+H57+I57+J57</f>
        <v>0</v>
      </c>
      <c r="L57" s="349">
        <f>'[1]КОМАРІВсад'!$U$145</f>
        <v>0</v>
      </c>
      <c r="M57" s="349">
        <f>'[1]КОМАРІВсад'!$AK$145</f>
        <v>0</v>
      </c>
      <c r="N57" s="355">
        <f>'[1]КОМАРІВсад'!$BA$145</f>
        <v>0</v>
      </c>
      <c r="O57" s="355">
        <f>'[1]КОМАРІВсад'!$BQ$145</f>
        <v>0</v>
      </c>
      <c r="P57" s="183"/>
      <c r="Q57" s="183">
        <v>0</v>
      </c>
      <c r="R57" s="175">
        <f t="shared" si="13"/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356">
        <f>'[1]КОМАРІВсад'!$E$151</f>
        <v>0</v>
      </c>
      <c r="E58" s="185">
        <v>0</v>
      </c>
      <c r="F58" s="186">
        <v>0</v>
      </c>
      <c r="G58" s="356">
        <f>'[1]КОМАРІВсад'!$U$151</f>
        <v>0</v>
      </c>
      <c r="H58" s="356">
        <f>'[1]КОМАРІВсад'!$AK$151</f>
        <v>0</v>
      </c>
      <c r="I58" s="356">
        <f>'[1]КОМАРІВсад'!$BA$151</f>
        <v>0</v>
      </c>
      <c r="J58" s="356">
        <f>'[1]КОМАРІВсад'!$BQ$151</f>
        <v>0</v>
      </c>
      <c r="K58" s="164">
        <f>G58+H58+I58+J58</f>
        <v>0</v>
      </c>
      <c r="L58" s="356">
        <f>'[1]КОМАРІВсад'!$U$152</f>
        <v>0</v>
      </c>
      <c r="M58" s="356">
        <f>'[1]КОМАРІВсад'!$AK$152</f>
        <v>0</v>
      </c>
      <c r="N58" s="356">
        <f>'[1]КОМАРІВсад'!$BA$152</f>
        <v>0</v>
      </c>
      <c r="O58" s="356">
        <f>'[1]КОМАРІВсад'!$BQ$152</f>
        <v>0</v>
      </c>
      <c r="P58" s="186">
        <f>L58+M58+N58+O58</f>
        <v>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>D60+D74</f>
        <v>0</v>
      </c>
      <c r="E59" s="185">
        <f aca="true" t="shared" si="16" ref="E59:R59">E60+E74</f>
        <v>0</v>
      </c>
      <c r="F59" s="185">
        <f t="shared" si="16"/>
        <v>0</v>
      </c>
      <c r="G59" s="185">
        <f t="shared" si="16"/>
        <v>0</v>
      </c>
      <c r="H59" s="185">
        <f t="shared" si="16"/>
        <v>0</v>
      </c>
      <c r="I59" s="185">
        <f t="shared" si="16"/>
        <v>0</v>
      </c>
      <c r="J59" s="185">
        <f t="shared" si="16"/>
        <v>0</v>
      </c>
      <c r="K59" s="185">
        <f t="shared" si="16"/>
        <v>0</v>
      </c>
      <c r="L59" s="185">
        <f t="shared" si="16"/>
        <v>0</v>
      </c>
      <c r="M59" s="185">
        <f t="shared" si="16"/>
        <v>0</v>
      </c>
      <c r="N59" s="185">
        <f t="shared" si="16"/>
        <v>0</v>
      </c>
      <c r="O59" s="185">
        <f t="shared" si="16"/>
        <v>0</v>
      </c>
      <c r="P59" s="185">
        <f t="shared" si="16"/>
        <v>0</v>
      </c>
      <c r="Q59" s="185">
        <f t="shared" si="16"/>
        <v>0</v>
      </c>
      <c r="R59" s="185">
        <f t="shared" si="16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>D61+D62+D65+D68+D72+D73</f>
        <v>0</v>
      </c>
      <c r="E60" s="185">
        <f aca="true" t="shared" si="17" ref="E60:R60">E61+E62+E65+E68+E72+E73</f>
        <v>0</v>
      </c>
      <c r="F60" s="185">
        <f t="shared" si="17"/>
        <v>0</v>
      </c>
      <c r="G60" s="185">
        <f t="shared" si="17"/>
        <v>0</v>
      </c>
      <c r="H60" s="185">
        <f t="shared" si="17"/>
        <v>0</v>
      </c>
      <c r="I60" s="185">
        <f t="shared" si="17"/>
        <v>0</v>
      </c>
      <c r="J60" s="185">
        <f t="shared" si="17"/>
        <v>0</v>
      </c>
      <c r="K60" s="185">
        <f t="shared" si="17"/>
        <v>0</v>
      </c>
      <c r="L60" s="185">
        <f t="shared" si="17"/>
        <v>0</v>
      </c>
      <c r="M60" s="185">
        <f t="shared" si="17"/>
        <v>0</v>
      </c>
      <c r="N60" s="185">
        <f t="shared" si="17"/>
        <v>0</v>
      </c>
      <c r="O60" s="185">
        <f t="shared" si="17"/>
        <v>0</v>
      </c>
      <c r="P60" s="185">
        <f t="shared" si="17"/>
        <v>0</v>
      </c>
      <c r="Q60" s="185">
        <f t="shared" si="17"/>
        <v>0</v>
      </c>
      <c r="R60" s="185">
        <f t="shared" si="17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183">
        <v>0</v>
      </c>
      <c r="E61" s="184">
        <v>0</v>
      </c>
      <c r="F61" s="183">
        <v>0</v>
      </c>
      <c r="G61" s="183">
        <v>0</v>
      </c>
      <c r="H61" s="183"/>
      <c r="I61" s="183"/>
      <c r="J61" s="183"/>
      <c r="K61" s="183"/>
      <c r="L61" s="183"/>
      <c r="M61" s="183"/>
      <c r="N61" s="183"/>
      <c r="O61" s="183"/>
      <c r="P61" s="183">
        <v>0</v>
      </c>
      <c r="Q61" s="183">
        <v>0</v>
      </c>
      <c r="R61" s="175">
        <f t="shared" si="13"/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187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3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3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3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3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3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3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3"/>
        <v>0</v>
      </c>
    </row>
    <row r="69" spans="1:18" s="144" customFormat="1" ht="13.5" thickBot="1" thickTop="1">
      <c r="A69" s="190" t="s">
        <v>113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3"/>
        <v>0</v>
      </c>
    </row>
    <row r="70" spans="1:18" s="144" customFormat="1" ht="13.5" thickBot="1" thickTop="1">
      <c r="A70" s="190" t="s">
        <v>114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3"/>
        <v>0</v>
      </c>
    </row>
    <row r="71" spans="1:18" s="144" customFormat="1" ht="13.5" thickBot="1" thickTop="1">
      <c r="A71" s="190" t="s">
        <v>115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3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3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3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>SUM(D75:D78)</f>
        <v>0</v>
      </c>
      <c r="E74" s="185">
        <f aca="true" t="shared" si="18" ref="E74:R74">SUM(E75:E78)</f>
        <v>0</v>
      </c>
      <c r="F74" s="185">
        <f t="shared" si="18"/>
        <v>0</v>
      </c>
      <c r="G74" s="185">
        <f t="shared" si="18"/>
        <v>0</v>
      </c>
      <c r="H74" s="185">
        <f t="shared" si="18"/>
        <v>0</v>
      </c>
      <c r="I74" s="185">
        <f t="shared" si="18"/>
        <v>0</v>
      </c>
      <c r="J74" s="185">
        <f t="shared" si="18"/>
        <v>0</v>
      </c>
      <c r="K74" s="185">
        <f t="shared" si="18"/>
        <v>0</v>
      </c>
      <c r="L74" s="185">
        <f t="shared" si="18"/>
        <v>0</v>
      </c>
      <c r="M74" s="185">
        <f t="shared" si="18"/>
        <v>0</v>
      </c>
      <c r="N74" s="185">
        <f t="shared" si="18"/>
        <v>0</v>
      </c>
      <c r="O74" s="185">
        <f t="shared" si="18"/>
        <v>0</v>
      </c>
      <c r="P74" s="185">
        <f t="shared" si="18"/>
        <v>0</v>
      </c>
      <c r="Q74" s="185">
        <f t="shared" si="18"/>
        <v>0</v>
      </c>
      <c r="R74" s="185">
        <f t="shared" si="18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t="shared" si="13"/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3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3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3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>SUM(D80)</f>
        <v>0</v>
      </c>
      <c r="E79" s="192">
        <f aca="true" t="shared" si="19" ref="E79:Q79">SUM(E80)</f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3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3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3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3"/>
        <v>0</v>
      </c>
    </row>
    <row r="83" spans="1:18" s="144" customFormat="1" ht="14.25" thickBot="1" thickTop="1">
      <c r="A83" s="193" t="s">
        <v>116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3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>D85</f>
        <v>0</v>
      </c>
      <c r="E84" s="185">
        <f aca="true" t="shared" si="20" ref="E84:R84">E85</f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 t="shared" si="13"/>
        <v>0</v>
      </c>
    </row>
    <row r="86" spans="1:18" s="144" customFormat="1" ht="12.75" thickBot="1" thickTop="1">
      <c r="A86" s="171" t="s">
        <v>133</v>
      </c>
      <c r="B86" s="160">
        <v>5000</v>
      </c>
      <c r="C86" s="160">
        <v>640</v>
      </c>
      <c r="D86" s="188" t="s">
        <v>134</v>
      </c>
      <c r="E86" s="188"/>
      <c r="F86" s="194" t="s">
        <v>134</v>
      </c>
      <c r="G86" s="194" t="s">
        <v>134</v>
      </c>
      <c r="H86" s="194"/>
      <c r="I86" s="194"/>
      <c r="J86" s="194"/>
      <c r="K86" s="194"/>
      <c r="L86" s="194"/>
      <c r="M86" s="194"/>
      <c r="N86" s="194"/>
      <c r="O86" s="194"/>
      <c r="P86" s="194" t="s">
        <v>134</v>
      </c>
      <c r="Q86" s="194" t="s">
        <v>134</v>
      </c>
      <c r="R86" s="175" t="s">
        <v>134</v>
      </c>
    </row>
    <row r="87" spans="1:18" s="144" customFormat="1" ht="12.75" thickBot="1" thickTop="1">
      <c r="A87" s="171" t="s">
        <v>141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 t="shared" si="13"/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142</v>
      </c>
      <c r="D100" s="225"/>
      <c r="E100" s="225"/>
    </row>
    <row r="101" spans="1:17" s="140" customFormat="1" ht="12.75" customHeight="1">
      <c r="A101" s="226" t="s">
        <v>178</v>
      </c>
      <c r="C101" s="226"/>
      <c r="D101" s="434"/>
      <c r="E101" s="434"/>
      <c r="F101" s="226"/>
      <c r="G101" s="437" t="s">
        <v>179</v>
      </c>
      <c r="H101" s="437"/>
      <c r="I101" s="437"/>
      <c r="J101" s="437"/>
      <c r="K101" s="437"/>
      <c r="L101" s="437"/>
      <c r="M101" s="437"/>
      <c r="N101" s="437"/>
      <c r="O101" s="437"/>
      <c r="P101" s="437"/>
      <c r="Q101" s="437"/>
    </row>
    <row r="102" spans="2:16" s="140" customFormat="1" ht="12.75" customHeight="1">
      <c r="B102" s="226"/>
      <c r="C102" s="226"/>
      <c r="D102" s="433" t="s">
        <v>108</v>
      </c>
      <c r="E102" s="433"/>
      <c r="F102" s="226"/>
      <c r="G102" s="435" t="s">
        <v>109</v>
      </c>
      <c r="H102" s="435"/>
      <c r="I102" s="435"/>
      <c r="J102" s="435"/>
      <c r="K102" s="435"/>
      <c r="L102" s="435"/>
      <c r="M102" s="435"/>
      <c r="N102" s="435"/>
      <c r="O102" s="435"/>
      <c r="P102" s="435"/>
    </row>
    <row r="103" spans="1:17" s="140" customFormat="1" ht="12" customHeight="1">
      <c r="A103" s="226" t="s">
        <v>154</v>
      </c>
      <c r="C103" s="226"/>
      <c r="D103" s="436"/>
      <c r="E103" s="436"/>
      <c r="F103" s="226"/>
      <c r="G103" s="437" t="s">
        <v>177</v>
      </c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</row>
    <row r="104" spans="1:17" s="140" customFormat="1" ht="12" customHeight="1">
      <c r="A104" s="227"/>
      <c r="C104" s="226"/>
      <c r="D104" s="433" t="s">
        <v>108</v>
      </c>
      <c r="E104" s="433"/>
      <c r="G104" s="435" t="s">
        <v>109</v>
      </c>
      <c r="H104" s="435"/>
      <c r="I104" s="435"/>
      <c r="J104" s="435"/>
      <c r="K104" s="435"/>
      <c r="L104" s="435"/>
      <c r="M104" s="435"/>
      <c r="N104" s="435"/>
      <c r="O104" s="435"/>
      <c r="P104" s="435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">
      <selection activeCell="G101" sqref="G101:Q101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25" t="s">
        <v>135</v>
      </c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141"/>
    </row>
    <row r="2" spans="7:19" s="140" customFormat="1" ht="36.75" customHeight="1"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141"/>
    </row>
    <row r="3" spans="7:19" s="140" customFormat="1" ht="0.75" customHeight="1"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141"/>
    </row>
    <row r="4" spans="1:22" s="140" customFormat="1" ht="15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42"/>
      <c r="T4" s="142"/>
      <c r="U4" s="142"/>
      <c r="V4" s="142"/>
    </row>
    <row r="5" spans="1:22" s="140" customFormat="1" ht="15">
      <c r="A5" s="426" t="s">
        <v>149</v>
      </c>
      <c r="B5" s="426"/>
      <c r="C5" s="426"/>
      <c r="D5" s="426"/>
      <c r="E5" s="426"/>
      <c r="F5" s="426"/>
      <c r="G5" s="143" t="s">
        <v>150</v>
      </c>
      <c r="H5" s="327"/>
      <c r="I5" s="327"/>
      <c r="J5" s="327"/>
      <c r="K5" s="327"/>
      <c r="L5" s="231"/>
      <c r="M5" s="231"/>
      <c r="N5" s="231"/>
      <c r="O5" s="231"/>
      <c r="P5" s="142" t="s">
        <v>151</v>
      </c>
      <c r="Q5" s="142"/>
      <c r="R5" s="142"/>
      <c r="S5" s="142"/>
      <c r="T5" s="142"/>
      <c r="U5" s="142"/>
      <c r="V5" s="142"/>
    </row>
    <row r="6" spans="1:23" s="140" customFormat="1" ht="15">
      <c r="A6" s="363" t="str">
        <f>'Ф.№2 місц.'!A6:R6</f>
        <v>За І півріччя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27" t="s">
        <v>143</v>
      </c>
      <c r="C9" s="427"/>
      <c r="D9" s="427"/>
      <c r="E9" s="427"/>
      <c r="F9" s="427"/>
      <c r="G9" s="427"/>
      <c r="H9" s="328"/>
      <c r="I9" s="328"/>
      <c r="J9" s="328"/>
      <c r="K9" s="328"/>
      <c r="L9" s="233"/>
      <c r="M9" s="233"/>
      <c r="N9" s="233"/>
      <c r="O9" s="233"/>
      <c r="P9" s="148" t="s">
        <v>136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21" t="s">
        <v>152</v>
      </c>
      <c r="C10" s="421"/>
      <c r="D10" s="421"/>
      <c r="E10" s="421"/>
      <c r="F10" s="421"/>
      <c r="G10" s="421"/>
      <c r="H10" s="329"/>
      <c r="I10" s="329"/>
      <c r="J10" s="329"/>
      <c r="K10" s="329"/>
      <c r="L10" s="234"/>
      <c r="M10" s="234"/>
      <c r="N10" s="234"/>
      <c r="O10" s="234"/>
      <c r="P10" s="144" t="s">
        <v>137</v>
      </c>
      <c r="R10" s="153"/>
      <c r="S10" s="150"/>
      <c r="T10" s="152"/>
    </row>
    <row r="11" spans="1:20" s="144" customFormat="1" ht="11.25" customHeight="1">
      <c r="A11" s="154" t="s">
        <v>138</v>
      </c>
      <c r="B11" s="422" t="s">
        <v>153</v>
      </c>
      <c r="C11" s="422"/>
      <c r="D11" s="422"/>
      <c r="E11" s="422"/>
      <c r="F11" s="422"/>
      <c r="G11" s="422"/>
      <c r="H11" s="328"/>
      <c r="I11" s="328"/>
      <c r="J11" s="328"/>
      <c r="K11" s="328"/>
      <c r="L11" s="233"/>
      <c r="M11" s="233"/>
      <c r="N11" s="233"/>
      <c r="O11" s="233"/>
      <c r="P11" s="144" t="s">
        <v>139</v>
      </c>
      <c r="R11" s="153"/>
      <c r="S11" s="150"/>
      <c r="T11" s="152"/>
    </row>
    <row r="12" spans="1:20" s="144" customFormat="1" ht="12" customHeight="1">
      <c r="A12" s="419" t="s">
        <v>110</v>
      </c>
      <c r="B12" s="419"/>
      <c r="C12" s="419"/>
      <c r="D12" s="155"/>
      <c r="E12" s="423" t="s">
        <v>151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S12" s="156"/>
      <c r="T12" s="151"/>
    </row>
    <row r="13" spans="1:20" s="144" customFormat="1" ht="11.25">
      <c r="A13" s="419" t="s">
        <v>5</v>
      </c>
      <c r="B13" s="419"/>
      <c r="C13" s="419"/>
      <c r="D13" s="157"/>
      <c r="E13" s="418" t="s">
        <v>151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150"/>
      <c r="T13" s="151"/>
    </row>
    <row r="14" spans="1:20" s="144" customFormat="1" ht="11.25">
      <c r="A14" s="419" t="s">
        <v>6</v>
      </c>
      <c r="B14" s="419"/>
      <c r="C14" s="419"/>
      <c r="D14" s="155" t="s">
        <v>144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150"/>
      <c r="T14" s="151"/>
    </row>
    <row r="15" spans="1:21" s="144" customFormat="1" ht="33.75" customHeight="1">
      <c r="A15" s="419" t="s">
        <v>7</v>
      </c>
      <c r="B15" s="419"/>
      <c r="C15" s="419"/>
      <c r="D15" s="158" t="s">
        <v>173</v>
      </c>
      <c r="E15" s="428" t="str">
        <f>'Ф.4.3.КФК7321'!E15</f>
        <v>КЗДО с. Комарів (ясла-садок)</v>
      </c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30"/>
      <c r="S15" s="332"/>
      <c r="T15" s="332"/>
      <c r="U15" s="332"/>
    </row>
    <row r="16" spans="1:21" s="144" customFormat="1" ht="11.25">
      <c r="A16" s="159" t="s">
        <v>176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38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</row>
    <row r="19" spans="1:18" s="144" customFormat="1" ht="11.25" customHeight="1" thickBot="1" thickTop="1">
      <c r="A19" s="431" t="s">
        <v>10</v>
      </c>
      <c r="B19" s="432" t="s">
        <v>119</v>
      </c>
      <c r="C19" s="431" t="s">
        <v>12</v>
      </c>
      <c r="D19" s="432" t="s">
        <v>13</v>
      </c>
      <c r="E19" s="432" t="s">
        <v>131</v>
      </c>
      <c r="F19" s="424" t="s">
        <v>14</v>
      </c>
      <c r="G19" s="424" t="s">
        <v>166</v>
      </c>
      <c r="H19" s="424" t="s">
        <v>167</v>
      </c>
      <c r="I19" s="424" t="s">
        <v>168</v>
      </c>
      <c r="J19" s="424" t="s">
        <v>169</v>
      </c>
      <c r="K19" s="424" t="s">
        <v>122</v>
      </c>
      <c r="L19" s="424" t="s">
        <v>162</v>
      </c>
      <c r="M19" s="424" t="s">
        <v>163</v>
      </c>
      <c r="N19" s="424" t="s">
        <v>164</v>
      </c>
      <c r="O19" s="424" t="s">
        <v>165</v>
      </c>
      <c r="P19" s="424" t="s">
        <v>19</v>
      </c>
      <c r="Q19" s="424" t="s">
        <v>20</v>
      </c>
      <c r="R19" s="432" t="s">
        <v>21</v>
      </c>
    </row>
    <row r="20" spans="1:18" s="144" customFormat="1" ht="14.25" customHeight="1" thickBot="1" thickTop="1">
      <c r="A20" s="431"/>
      <c r="B20" s="432"/>
      <c r="C20" s="431"/>
      <c r="D20" s="432"/>
      <c r="E20" s="432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32"/>
    </row>
    <row r="21" spans="1:18" s="144" customFormat="1" ht="34.5" customHeight="1" thickBot="1" thickTop="1">
      <c r="A21" s="431"/>
      <c r="B21" s="432"/>
      <c r="C21" s="431"/>
      <c r="D21" s="432"/>
      <c r="E21" s="432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32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132</v>
      </c>
      <c r="B23" s="162" t="s">
        <v>30</v>
      </c>
      <c r="C23" s="163" t="s">
        <v>31</v>
      </c>
      <c r="D23" s="164">
        <f>D24+D59+D79+D84+D87</f>
        <v>0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0</v>
      </c>
      <c r="H23" s="164">
        <f t="shared" si="0"/>
        <v>0</v>
      </c>
      <c r="I23" s="164">
        <f t="shared" si="0"/>
        <v>0</v>
      </c>
      <c r="J23" s="164">
        <f t="shared" si="0"/>
        <v>0</v>
      </c>
      <c r="K23" s="164">
        <f t="shared" si="0"/>
        <v>0</v>
      </c>
      <c r="L23" s="164">
        <f t="shared" si="0"/>
        <v>0</v>
      </c>
      <c r="M23" s="164">
        <f t="shared" si="0"/>
        <v>0</v>
      </c>
      <c r="N23" s="164">
        <f t="shared" si="0"/>
        <v>0</v>
      </c>
      <c r="O23" s="164">
        <f t="shared" si="0"/>
        <v>0</v>
      </c>
      <c r="P23" s="164">
        <f t="shared" si="0"/>
        <v>0</v>
      </c>
      <c r="Q23" s="164">
        <f t="shared" si="0"/>
        <v>0</v>
      </c>
      <c r="R23" s="164">
        <f t="shared" si="0"/>
        <v>0</v>
      </c>
    </row>
    <row r="24" spans="1:18" s="144" customFormat="1" ht="23.25" thickBot="1" thickTop="1">
      <c r="A24" s="160" t="s">
        <v>140</v>
      </c>
      <c r="B24" s="162">
        <v>2000</v>
      </c>
      <c r="C24" s="163" t="s">
        <v>33</v>
      </c>
      <c r="D24" s="164">
        <f>D25+D30+D47+D50+D54+D58</f>
        <v>0</v>
      </c>
      <c r="E24" s="164">
        <v>0</v>
      </c>
      <c r="F24" s="164">
        <f aca="true" t="shared" si="1" ref="F24:R24">F25+F30+F47+F50+F54+F58</f>
        <v>0</v>
      </c>
      <c r="G24" s="164">
        <f t="shared" si="1"/>
        <v>0</v>
      </c>
      <c r="H24" s="164">
        <f t="shared" si="1"/>
        <v>0</v>
      </c>
      <c r="I24" s="164">
        <f t="shared" si="1"/>
        <v>0</v>
      </c>
      <c r="J24" s="164">
        <f t="shared" si="1"/>
        <v>0</v>
      </c>
      <c r="K24" s="164">
        <f t="shared" si="1"/>
        <v>0</v>
      </c>
      <c r="L24" s="164">
        <f t="shared" si="1"/>
        <v>0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</v>
      </c>
      <c r="Q24" s="164">
        <f t="shared" si="1"/>
        <v>0</v>
      </c>
      <c r="R24" s="164">
        <f t="shared" si="1"/>
        <v>0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0</v>
      </c>
      <c r="E25" s="164">
        <v>0</v>
      </c>
      <c r="F25" s="164">
        <f aca="true" t="shared" si="2" ref="F25:R25">F26+F29</f>
        <v>0</v>
      </c>
      <c r="G25" s="164">
        <f t="shared" si="2"/>
        <v>0</v>
      </c>
      <c r="H25" s="164">
        <f t="shared" si="2"/>
        <v>0</v>
      </c>
      <c r="I25" s="164">
        <f t="shared" si="2"/>
        <v>0</v>
      </c>
      <c r="J25" s="164">
        <f t="shared" si="2"/>
        <v>0</v>
      </c>
      <c r="K25" s="164">
        <f t="shared" si="2"/>
        <v>0</v>
      </c>
      <c r="L25" s="164">
        <f t="shared" si="2"/>
        <v>0</v>
      </c>
      <c r="M25" s="164">
        <f t="shared" si="2"/>
        <v>0</v>
      </c>
      <c r="N25" s="164">
        <f t="shared" si="2"/>
        <v>0</v>
      </c>
      <c r="O25" s="164">
        <f t="shared" si="2"/>
        <v>0</v>
      </c>
      <c r="P25" s="164">
        <f t="shared" si="2"/>
        <v>0</v>
      </c>
      <c r="Q25" s="164">
        <f t="shared" si="2"/>
        <v>0</v>
      </c>
      <c r="R25" s="164">
        <f t="shared" si="2"/>
        <v>0</v>
      </c>
    </row>
    <row r="26" spans="1:18" s="144" customFormat="1" ht="14.25" customHeight="1" thickBot="1" thickTop="1">
      <c r="A26" s="166" t="s">
        <v>48</v>
      </c>
      <c r="B26" s="167">
        <v>2110</v>
      </c>
      <c r="C26" s="168" t="s">
        <v>37</v>
      </c>
      <c r="D26" s="169">
        <f>SUM(D27:D28)</f>
        <v>0</v>
      </c>
      <c r="E26" s="170"/>
      <c r="F26" s="169">
        <f>SUM(F27:F28)</f>
        <v>0</v>
      </c>
      <c r="G26" s="169">
        <f>SUM(G27:G28)</f>
        <v>0</v>
      </c>
      <c r="H26" s="169">
        <f>SUM(H27:H28)</f>
        <v>0</v>
      </c>
      <c r="I26" s="169">
        <f>SUM(I27:I28)</f>
        <v>0</v>
      </c>
      <c r="J26" s="169">
        <f>SUM(J27:J28)</f>
        <v>0</v>
      </c>
      <c r="K26" s="164">
        <f>G26+H26+I26+J26</f>
        <v>0</v>
      </c>
      <c r="L26" s="169">
        <f aca="true" t="shared" si="3" ref="L26:R26">SUM(L27:L28)</f>
        <v>0</v>
      </c>
      <c r="M26" s="169">
        <f t="shared" si="3"/>
        <v>0</v>
      </c>
      <c r="N26" s="169">
        <f t="shared" si="3"/>
        <v>0</v>
      </c>
      <c r="O26" s="169">
        <f t="shared" si="3"/>
        <v>0</v>
      </c>
      <c r="P26" s="169">
        <f t="shared" si="3"/>
        <v>0</v>
      </c>
      <c r="Q26" s="169">
        <f t="shared" si="3"/>
        <v>0</v>
      </c>
      <c r="R26" s="169">
        <f t="shared" si="3"/>
        <v>0</v>
      </c>
    </row>
    <row r="27" spans="1:19" s="344" customFormat="1" ht="12.75" thickBot="1" thickTop="1">
      <c r="A27" s="337" t="s">
        <v>49</v>
      </c>
      <c r="B27" s="338">
        <v>2111</v>
      </c>
      <c r="C27" s="339" t="s">
        <v>39</v>
      </c>
      <c r="D27" s="355">
        <f>'[1]КОМАРІВсад'!$E$11</f>
        <v>0</v>
      </c>
      <c r="E27" s="340">
        <v>0</v>
      </c>
      <c r="F27" s="334">
        <v>0</v>
      </c>
      <c r="G27" s="355">
        <f>'[1]КОМАРІВсад'!$U$11</f>
        <v>0</v>
      </c>
      <c r="H27" s="355">
        <f>'[1]КОМАРІВсад'!$AK$11</f>
        <v>0</v>
      </c>
      <c r="I27" s="355">
        <f>'[1]КОМАРІВсад'!$BA$11</f>
        <v>0</v>
      </c>
      <c r="J27" s="355">
        <f>'[1]КОМАРІВсад'!$BQ$11</f>
        <v>0</v>
      </c>
      <c r="K27" s="341">
        <f>G27+H27+I27+J27</f>
        <v>0</v>
      </c>
      <c r="L27" s="355">
        <f>G27</f>
        <v>0</v>
      </c>
      <c r="M27" s="355">
        <f>H27</f>
        <v>0</v>
      </c>
      <c r="N27" s="355">
        <f>I27</f>
        <v>0</v>
      </c>
      <c r="O27" s="355">
        <f>J27</f>
        <v>0</v>
      </c>
      <c r="P27" s="342">
        <f>L27+M27+N27+O27</f>
        <v>0</v>
      </c>
      <c r="Q27" s="334">
        <v>0</v>
      </c>
      <c r="R27" s="340">
        <f>K27-P27</f>
        <v>0</v>
      </c>
      <c r="S27" s="343"/>
    </row>
    <row r="28" spans="1:18" s="344" customFormat="1" ht="12.75" thickBot="1" thickTop="1">
      <c r="A28" s="337" t="s">
        <v>50</v>
      </c>
      <c r="B28" s="338">
        <v>2112</v>
      </c>
      <c r="C28" s="339" t="s">
        <v>41</v>
      </c>
      <c r="D28" s="334">
        <v>0</v>
      </c>
      <c r="E28" s="340">
        <v>0</v>
      </c>
      <c r="F28" s="334">
        <v>0</v>
      </c>
      <c r="G28" s="334">
        <f>P28</f>
        <v>0</v>
      </c>
      <c r="H28" s="334"/>
      <c r="I28" s="334"/>
      <c r="J28" s="334"/>
      <c r="K28" s="334"/>
      <c r="L28" s="334"/>
      <c r="M28" s="334"/>
      <c r="N28" s="334"/>
      <c r="O28" s="334"/>
      <c r="P28" s="334"/>
      <c r="Q28" s="334">
        <v>0</v>
      </c>
      <c r="R28" s="340">
        <f>K28-L28</f>
        <v>0</v>
      </c>
    </row>
    <row r="29" spans="1:18" s="344" customFormat="1" ht="12.75" thickBot="1" thickTop="1">
      <c r="A29" s="345" t="s">
        <v>51</v>
      </c>
      <c r="B29" s="346">
        <v>2120</v>
      </c>
      <c r="C29" s="347" t="s">
        <v>42</v>
      </c>
      <c r="D29" s="348">
        <f>'[1]КОМАРІВсад'!$E$12</f>
        <v>0</v>
      </c>
      <c r="E29" s="342"/>
      <c r="F29" s="342">
        <v>0</v>
      </c>
      <c r="G29" s="355">
        <f>'[1]КОМАРІВсад'!$U$12</f>
        <v>0</v>
      </c>
      <c r="H29" s="355">
        <f>'[1]КОМАРІВсад'!$AK$12</f>
        <v>0</v>
      </c>
      <c r="I29" s="355">
        <f>'[1]КОМАРІВсад'!$BA$12</f>
        <v>0</v>
      </c>
      <c r="J29" s="355">
        <f>'[1]КОМАРІВсад'!$BQ$12</f>
        <v>0</v>
      </c>
      <c r="K29" s="341">
        <f>G29+H29+I29+J29</f>
        <v>0</v>
      </c>
      <c r="L29" s="348">
        <f>G29</f>
        <v>0</v>
      </c>
      <c r="M29" s="348">
        <f>H29</f>
        <v>0</v>
      </c>
      <c r="N29" s="348">
        <f>I29</f>
        <v>0</v>
      </c>
      <c r="O29" s="348">
        <f>J29</f>
        <v>0</v>
      </c>
      <c r="P29" s="342">
        <f>L29+M29+N29+O29</f>
        <v>0</v>
      </c>
      <c r="Q29" s="342">
        <v>0</v>
      </c>
      <c r="R29" s="340">
        <f>K29-P29</f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0</v>
      </c>
      <c r="E30" s="178">
        <v>0</v>
      </c>
      <c r="F30" s="178">
        <f aca="true" t="shared" si="4" ref="F30:R30">SUM(F31:F37)+F44</f>
        <v>0</v>
      </c>
      <c r="G30" s="178">
        <f t="shared" si="4"/>
        <v>0</v>
      </c>
      <c r="H30" s="178">
        <f t="shared" si="4"/>
        <v>0</v>
      </c>
      <c r="I30" s="178">
        <f t="shared" si="4"/>
        <v>0</v>
      </c>
      <c r="J30" s="178">
        <f t="shared" si="4"/>
        <v>0</v>
      </c>
      <c r="K30" s="178">
        <f t="shared" si="4"/>
        <v>0</v>
      </c>
      <c r="L30" s="178">
        <f t="shared" si="4"/>
        <v>0</v>
      </c>
      <c r="M30" s="178">
        <f t="shared" si="4"/>
        <v>0</v>
      </c>
      <c r="N30" s="178">
        <f t="shared" si="4"/>
        <v>0</v>
      </c>
      <c r="O30" s="178">
        <f t="shared" si="4"/>
        <v>0</v>
      </c>
      <c r="P30" s="178">
        <f t="shared" si="4"/>
        <v>0</v>
      </c>
      <c r="Q30" s="178">
        <f t="shared" si="4"/>
        <v>0</v>
      </c>
      <c r="R30" s="178">
        <f t="shared" si="4"/>
        <v>0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348">
        <f>'[1]КОМАРІВсад'!$E$38</f>
        <v>0</v>
      </c>
      <c r="E31" s="169">
        <v>0</v>
      </c>
      <c r="F31" s="170">
        <v>0</v>
      </c>
      <c r="G31" s="348">
        <f>'[1]КОМАРІВсад'!$U$38</f>
        <v>0</v>
      </c>
      <c r="H31" s="348">
        <f>'[1]КОМАРІВсад'!$AK$38</f>
        <v>0</v>
      </c>
      <c r="I31" s="348">
        <f>'[1]КОМАРІВсад'!$BA$38</f>
        <v>0</v>
      </c>
      <c r="J31" s="348">
        <f>'[1]КОМАРІВсад'!$BQ$38</f>
        <v>0</v>
      </c>
      <c r="K31" s="164">
        <f>G31+H31+I31+J31</f>
        <v>0</v>
      </c>
      <c r="L31" s="348">
        <f>G31</f>
        <v>0</v>
      </c>
      <c r="M31" s="348">
        <f>H31</f>
        <v>0</v>
      </c>
      <c r="N31" s="348">
        <f>I31</f>
        <v>0</v>
      </c>
      <c r="O31" s="348">
        <f>J31</f>
        <v>0</v>
      </c>
      <c r="P31" s="170">
        <f aca="true" t="shared" si="5" ref="P31:P36">L31+M31+N31+O31</f>
        <v>0</v>
      </c>
      <c r="Q31" s="170">
        <v>0</v>
      </c>
      <c r="R31" s="175">
        <f aca="true" t="shared" si="6" ref="R31:R36">K31-P31</f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170"/>
      <c r="E32" s="170"/>
      <c r="F32" s="170">
        <v>0</v>
      </c>
      <c r="G32" s="170"/>
      <c r="H32" s="170"/>
      <c r="I32" s="170"/>
      <c r="J32" s="170"/>
      <c r="K32" s="164">
        <f>G32+H32+I32+J32</f>
        <v>0</v>
      </c>
      <c r="L32" s="170"/>
      <c r="M32" s="170"/>
      <c r="N32" s="170"/>
      <c r="O32" s="170"/>
      <c r="P32" s="170">
        <f t="shared" si="5"/>
        <v>0</v>
      </c>
      <c r="Q32" s="170">
        <v>0</v>
      </c>
      <c r="R32" s="175">
        <f t="shared" si="6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170"/>
      <c r="E33" s="170"/>
      <c r="F33" s="170">
        <v>0</v>
      </c>
      <c r="G33" s="170"/>
      <c r="H33" s="170"/>
      <c r="I33" s="170"/>
      <c r="J33" s="170"/>
      <c r="K33" s="164">
        <f>G33+H33+I33+J33</f>
        <v>0</v>
      </c>
      <c r="L33" s="170"/>
      <c r="M33" s="170"/>
      <c r="N33" s="170"/>
      <c r="O33" s="170"/>
      <c r="P33" s="170">
        <f t="shared" si="5"/>
        <v>0</v>
      </c>
      <c r="Q33" s="170">
        <v>0</v>
      </c>
      <c r="R33" s="175">
        <f t="shared" si="6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170"/>
      <c r="E34" s="169">
        <v>0</v>
      </c>
      <c r="F34" s="170">
        <v>0</v>
      </c>
      <c r="G34" s="170"/>
      <c r="H34" s="170"/>
      <c r="I34" s="170"/>
      <c r="J34" s="170"/>
      <c r="K34" s="164">
        <f>G34+H34+I34+J34</f>
        <v>0</v>
      </c>
      <c r="L34" s="170"/>
      <c r="M34" s="170"/>
      <c r="N34" s="170"/>
      <c r="O34" s="170"/>
      <c r="P34" s="170">
        <f t="shared" si="5"/>
        <v>0</v>
      </c>
      <c r="Q34" s="170">
        <v>0</v>
      </c>
      <c r="R34" s="175">
        <f t="shared" si="6"/>
        <v>0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170"/>
      <c r="E35" s="169">
        <v>0</v>
      </c>
      <c r="F35" s="170">
        <v>0</v>
      </c>
      <c r="G35" s="170"/>
      <c r="H35" s="170"/>
      <c r="I35" s="170"/>
      <c r="J35" s="170"/>
      <c r="K35" s="164">
        <f>G35+H35+I35+J35</f>
        <v>0</v>
      </c>
      <c r="L35" s="170"/>
      <c r="M35" s="170"/>
      <c r="N35" s="170"/>
      <c r="O35" s="170"/>
      <c r="P35" s="170">
        <f t="shared" si="5"/>
        <v>0</v>
      </c>
      <c r="Q35" s="170">
        <v>0</v>
      </c>
      <c r="R35" s="175">
        <f t="shared" si="6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5"/>
        <v>0</v>
      </c>
      <c r="Q36" s="170">
        <v>0</v>
      </c>
      <c r="R36" s="175">
        <f t="shared" si="6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0</v>
      </c>
      <c r="E37" s="230"/>
      <c r="F37" s="178">
        <f aca="true" t="shared" si="7" ref="F37:R37">SUM(F38:F43)</f>
        <v>0</v>
      </c>
      <c r="G37" s="178">
        <f t="shared" si="7"/>
        <v>0</v>
      </c>
      <c r="H37" s="178">
        <f t="shared" si="7"/>
        <v>0</v>
      </c>
      <c r="I37" s="178">
        <f t="shared" si="7"/>
        <v>0</v>
      </c>
      <c r="J37" s="178">
        <f t="shared" si="7"/>
        <v>0</v>
      </c>
      <c r="K37" s="178">
        <f t="shared" si="7"/>
        <v>0</v>
      </c>
      <c r="L37" s="178">
        <f t="shared" si="7"/>
        <v>0</v>
      </c>
      <c r="M37" s="178">
        <f t="shared" si="7"/>
        <v>0</v>
      </c>
      <c r="N37" s="178">
        <f t="shared" si="7"/>
        <v>0</v>
      </c>
      <c r="O37" s="178">
        <f t="shared" si="7"/>
        <v>0</v>
      </c>
      <c r="P37" s="178">
        <f t="shared" si="7"/>
        <v>0</v>
      </c>
      <c r="Q37" s="178">
        <f t="shared" si="7"/>
        <v>0</v>
      </c>
      <c r="R37" s="178">
        <f t="shared" si="7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173"/>
      <c r="E38" s="174">
        <v>0</v>
      </c>
      <c r="F38" s="173">
        <v>0</v>
      </c>
      <c r="G38" s="173"/>
      <c r="H38" s="173"/>
      <c r="I38" s="173"/>
      <c r="J38" s="173"/>
      <c r="K38" s="164">
        <f>G38+H38+I38+J38</f>
        <v>0</v>
      </c>
      <c r="L38" s="173"/>
      <c r="M38" s="173"/>
      <c r="N38" s="173"/>
      <c r="O38" s="173"/>
      <c r="P38" s="173">
        <f aca="true" t="shared" si="8" ref="P38:P43">L38+M38+N38+O38</f>
        <v>0</v>
      </c>
      <c r="Q38" s="173">
        <v>0</v>
      </c>
      <c r="R38" s="175">
        <f aca="true" t="shared" si="9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173"/>
      <c r="E39" s="174">
        <v>0</v>
      </c>
      <c r="F39" s="173">
        <v>0</v>
      </c>
      <c r="G39" s="173"/>
      <c r="H39" s="173"/>
      <c r="I39" s="173"/>
      <c r="J39" s="173"/>
      <c r="K39" s="164">
        <f>G39+H39+I39+J39</f>
        <v>0</v>
      </c>
      <c r="L39" s="173"/>
      <c r="M39" s="173"/>
      <c r="N39" s="173"/>
      <c r="O39" s="173"/>
      <c r="P39" s="173">
        <f t="shared" si="8"/>
        <v>0</v>
      </c>
      <c r="Q39" s="173">
        <v>0</v>
      </c>
      <c r="R39" s="175">
        <f t="shared" si="9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173"/>
      <c r="E40" s="174">
        <v>0</v>
      </c>
      <c r="F40" s="173">
        <v>0</v>
      </c>
      <c r="G40" s="173"/>
      <c r="H40" s="173"/>
      <c r="I40" s="173"/>
      <c r="J40" s="173"/>
      <c r="K40" s="164">
        <f>G40+H40+I40+J40</f>
        <v>0</v>
      </c>
      <c r="L40" s="173"/>
      <c r="M40" s="173"/>
      <c r="N40" s="173"/>
      <c r="O40" s="173"/>
      <c r="P40" s="173">
        <f t="shared" si="8"/>
        <v>0</v>
      </c>
      <c r="Q40" s="173">
        <v>0</v>
      </c>
      <c r="R40" s="175">
        <f t="shared" si="9"/>
        <v>0</v>
      </c>
    </row>
    <row r="41" spans="1:18" s="144" customFormat="1" ht="12.75" thickBot="1" thickTop="1">
      <c r="A41" s="171" t="s">
        <v>170</v>
      </c>
      <c r="B41" s="160">
        <v>2274</v>
      </c>
      <c r="C41" s="160">
        <v>190</v>
      </c>
      <c r="D41" s="173"/>
      <c r="E41" s="174">
        <v>0</v>
      </c>
      <c r="F41" s="173">
        <v>0</v>
      </c>
      <c r="G41" s="173"/>
      <c r="H41" s="173"/>
      <c r="I41" s="173"/>
      <c r="J41" s="173"/>
      <c r="K41" s="164">
        <f>G41+H41+I41+J41</f>
        <v>0</v>
      </c>
      <c r="L41" s="173"/>
      <c r="M41" s="173"/>
      <c r="N41" s="173"/>
      <c r="O41" s="173"/>
      <c r="P41" s="173">
        <f t="shared" si="8"/>
        <v>0</v>
      </c>
      <c r="Q41" s="173">
        <v>0</v>
      </c>
      <c r="R41" s="175">
        <f t="shared" si="9"/>
        <v>0</v>
      </c>
    </row>
    <row r="42" spans="1:18" s="144" customFormat="1" ht="12.75" thickBot="1" thickTop="1">
      <c r="A42" s="171" t="s">
        <v>171</v>
      </c>
      <c r="B42" s="160">
        <v>2275</v>
      </c>
      <c r="C42" s="160">
        <v>200</v>
      </c>
      <c r="D42" s="173"/>
      <c r="E42" s="174">
        <v>0</v>
      </c>
      <c r="F42" s="173">
        <v>0</v>
      </c>
      <c r="G42" s="173"/>
      <c r="H42" s="173"/>
      <c r="I42" s="173"/>
      <c r="J42" s="173"/>
      <c r="K42" s="164">
        <f>G42+H42+I42+J42</f>
        <v>0</v>
      </c>
      <c r="L42" s="173"/>
      <c r="M42" s="173"/>
      <c r="N42" s="173"/>
      <c r="O42" s="173"/>
      <c r="P42" s="173">
        <f t="shared" si="8"/>
        <v>0</v>
      </c>
      <c r="Q42" s="173">
        <v>0</v>
      </c>
      <c r="R42" s="175">
        <f t="shared" si="9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>
        <f t="shared" si="8"/>
        <v>0</v>
      </c>
      <c r="Q43" s="173">
        <v>0</v>
      </c>
      <c r="R43" s="175">
        <f t="shared" si="9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 aca="true" t="shared" si="10" ref="D44:R44">SUM(D45:D46)</f>
        <v>0</v>
      </c>
      <c r="E44" s="178">
        <f t="shared" si="10"/>
        <v>0</v>
      </c>
      <c r="F44" s="178">
        <f t="shared" si="10"/>
        <v>0</v>
      </c>
      <c r="G44" s="178">
        <f t="shared" si="10"/>
        <v>0</v>
      </c>
      <c r="H44" s="178">
        <f t="shared" si="10"/>
        <v>0</v>
      </c>
      <c r="I44" s="178">
        <f t="shared" si="10"/>
        <v>0</v>
      </c>
      <c r="J44" s="178">
        <f t="shared" si="10"/>
        <v>0</v>
      </c>
      <c r="K44" s="178">
        <f t="shared" si="10"/>
        <v>0</v>
      </c>
      <c r="L44" s="178">
        <f t="shared" si="10"/>
        <v>0</v>
      </c>
      <c r="M44" s="178">
        <f t="shared" si="10"/>
        <v>0</v>
      </c>
      <c r="N44" s="178">
        <f t="shared" si="10"/>
        <v>0</v>
      </c>
      <c r="O44" s="178">
        <f t="shared" si="10"/>
        <v>0</v>
      </c>
      <c r="P44" s="178">
        <f t="shared" si="10"/>
        <v>0</v>
      </c>
      <c r="Q44" s="178">
        <f t="shared" si="10"/>
        <v>0</v>
      </c>
      <c r="R44" s="178">
        <f t="shared" si="10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173"/>
      <c r="E46" s="173"/>
      <c r="F46" s="173">
        <v>0</v>
      </c>
      <c r="G46" s="173"/>
      <c r="H46" s="173"/>
      <c r="I46" s="173"/>
      <c r="J46" s="173"/>
      <c r="K46" s="164">
        <f>G46+H46+I46+J46</f>
        <v>0</v>
      </c>
      <c r="L46" s="173"/>
      <c r="M46" s="173"/>
      <c r="N46" s="173"/>
      <c r="O46" s="173"/>
      <c r="P46" s="173">
        <f>L46+M46+N46+O46</f>
        <v>0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 aca="true" t="shared" si="11" ref="D47:R47">SUM(D48:D49)</f>
        <v>0</v>
      </c>
      <c r="E47" s="178">
        <f t="shared" si="11"/>
        <v>0</v>
      </c>
      <c r="F47" s="178">
        <f t="shared" si="11"/>
        <v>0</v>
      </c>
      <c r="G47" s="178">
        <f t="shared" si="11"/>
        <v>0</v>
      </c>
      <c r="H47" s="178">
        <f t="shared" si="11"/>
        <v>0</v>
      </c>
      <c r="I47" s="178">
        <f t="shared" si="11"/>
        <v>0</v>
      </c>
      <c r="J47" s="178">
        <f t="shared" si="11"/>
        <v>0</v>
      </c>
      <c r="K47" s="178">
        <f t="shared" si="11"/>
        <v>0</v>
      </c>
      <c r="L47" s="178">
        <f t="shared" si="11"/>
        <v>0</v>
      </c>
      <c r="M47" s="178">
        <f t="shared" si="11"/>
        <v>0</v>
      </c>
      <c r="N47" s="178">
        <f t="shared" si="11"/>
        <v>0</v>
      </c>
      <c r="O47" s="178">
        <f t="shared" si="11"/>
        <v>0</v>
      </c>
      <c r="P47" s="178">
        <f t="shared" si="11"/>
        <v>0</v>
      </c>
      <c r="Q47" s="178">
        <f t="shared" si="11"/>
        <v>0</v>
      </c>
      <c r="R47" s="178">
        <f t="shared" si="11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>K49-P49</f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 aca="true" t="shared" si="12" ref="D50:R50">SUM(D51:D53)</f>
        <v>0</v>
      </c>
      <c r="E50" s="178">
        <f t="shared" si="12"/>
        <v>0</v>
      </c>
      <c r="F50" s="178">
        <f t="shared" si="12"/>
        <v>0</v>
      </c>
      <c r="G50" s="178">
        <f t="shared" si="12"/>
        <v>0</v>
      </c>
      <c r="H50" s="178">
        <f t="shared" si="12"/>
        <v>0</v>
      </c>
      <c r="I50" s="178">
        <f t="shared" si="12"/>
        <v>0</v>
      </c>
      <c r="J50" s="178">
        <f t="shared" si="12"/>
        <v>0</v>
      </c>
      <c r="K50" s="178">
        <f t="shared" si="12"/>
        <v>0</v>
      </c>
      <c r="L50" s="178">
        <f t="shared" si="12"/>
        <v>0</v>
      </c>
      <c r="M50" s="178">
        <f t="shared" si="12"/>
        <v>0</v>
      </c>
      <c r="N50" s="178">
        <f t="shared" si="12"/>
        <v>0</v>
      </c>
      <c r="O50" s="178">
        <f t="shared" si="12"/>
        <v>0</v>
      </c>
      <c r="P50" s="178">
        <f t="shared" si="12"/>
        <v>0</v>
      </c>
      <c r="Q50" s="178">
        <f t="shared" si="12"/>
        <v>0</v>
      </c>
      <c r="R50" s="178">
        <f t="shared" si="12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>K51-P51</f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>K52-P52</f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>K53-P53</f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 aca="true" t="shared" si="13" ref="D54:R54">SUM(D55:D57)</f>
        <v>0</v>
      </c>
      <c r="E54" s="185">
        <f t="shared" si="13"/>
        <v>0</v>
      </c>
      <c r="F54" s="185">
        <f t="shared" si="13"/>
        <v>0</v>
      </c>
      <c r="G54" s="185">
        <f t="shared" si="13"/>
        <v>0</v>
      </c>
      <c r="H54" s="185">
        <f t="shared" si="13"/>
        <v>0</v>
      </c>
      <c r="I54" s="185">
        <f t="shared" si="13"/>
        <v>0</v>
      </c>
      <c r="J54" s="185">
        <f t="shared" si="13"/>
        <v>0</v>
      </c>
      <c r="K54" s="185">
        <f t="shared" si="13"/>
        <v>0</v>
      </c>
      <c r="L54" s="185">
        <f t="shared" si="13"/>
        <v>0</v>
      </c>
      <c r="M54" s="185">
        <f t="shared" si="13"/>
        <v>0</v>
      </c>
      <c r="N54" s="185">
        <f t="shared" si="13"/>
        <v>0</v>
      </c>
      <c r="O54" s="185">
        <f t="shared" si="13"/>
        <v>0</v>
      </c>
      <c r="P54" s="185">
        <f t="shared" si="13"/>
        <v>0</v>
      </c>
      <c r="Q54" s="185">
        <f t="shared" si="13"/>
        <v>0</v>
      </c>
      <c r="R54" s="185">
        <f t="shared" si="13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>K55-P55</f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>K56-P56</f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183"/>
      <c r="E57" s="184">
        <v>0</v>
      </c>
      <c r="F57" s="183">
        <v>0</v>
      </c>
      <c r="G57" s="183"/>
      <c r="H57" s="183"/>
      <c r="I57" s="183"/>
      <c r="J57" s="183"/>
      <c r="K57" s="164">
        <f>G57+H57+I57+J57</f>
        <v>0</v>
      </c>
      <c r="L57" s="183"/>
      <c r="M57" s="183"/>
      <c r="N57" s="183"/>
      <c r="O57" s="183"/>
      <c r="P57" s="183"/>
      <c r="Q57" s="183">
        <v>0</v>
      </c>
      <c r="R57" s="175">
        <f>K57-P57</f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186"/>
      <c r="E58" s="185">
        <v>0</v>
      </c>
      <c r="F58" s="186">
        <v>0</v>
      </c>
      <c r="G58" s="186"/>
      <c r="H58" s="186"/>
      <c r="I58" s="186"/>
      <c r="J58" s="186"/>
      <c r="K58" s="164">
        <f>G58+H58+I58+J58</f>
        <v>0</v>
      </c>
      <c r="L58" s="186"/>
      <c r="M58" s="186"/>
      <c r="N58" s="186"/>
      <c r="O58" s="186"/>
      <c r="P58" s="186">
        <f>L58+M58+N58+O58</f>
        <v>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 aca="true" t="shared" si="14" ref="D59:R59">D60+D74</f>
        <v>0</v>
      </c>
      <c r="E59" s="185">
        <f t="shared" si="14"/>
        <v>0</v>
      </c>
      <c r="F59" s="185">
        <f t="shared" si="14"/>
        <v>0</v>
      </c>
      <c r="G59" s="185">
        <f t="shared" si="14"/>
        <v>0</v>
      </c>
      <c r="H59" s="185">
        <f t="shared" si="14"/>
        <v>0</v>
      </c>
      <c r="I59" s="185">
        <f t="shared" si="14"/>
        <v>0</v>
      </c>
      <c r="J59" s="185">
        <f t="shared" si="14"/>
        <v>0</v>
      </c>
      <c r="K59" s="185">
        <f t="shared" si="14"/>
        <v>0</v>
      </c>
      <c r="L59" s="185">
        <f t="shared" si="14"/>
        <v>0</v>
      </c>
      <c r="M59" s="185">
        <f t="shared" si="14"/>
        <v>0</v>
      </c>
      <c r="N59" s="185">
        <f t="shared" si="14"/>
        <v>0</v>
      </c>
      <c r="O59" s="185">
        <f t="shared" si="14"/>
        <v>0</v>
      </c>
      <c r="P59" s="185">
        <f t="shared" si="14"/>
        <v>0</v>
      </c>
      <c r="Q59" s="185">
        <f t="shared" si="14"/>
        <v>0</v>
      </c>
      <c r="R59" s="185">
        <f t="shared" si="14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 aca="true" t="shared" si="15" ref="D60:R60">D61+D62+D65+D68+D72+D73</f>
        <v>0</v>
      </c>
      <c r="E60" s="185">
        <f t="shared" si="15"/>
        <v>0</v>
      </c>
      <c r="F60" s="185">
        <f t="shared" si="15"/>
        <v>0</v>
      </c>
      <c r="G60" s="185">
        <f t="shared" si="15"/>
        <v>0</v>
      </c>
      <c r="H60" s="185">
        <f t="shared" si="15"/>
        <v>0</v>
      </c>
      <c r="I60" s="185">
        <f t="shared" si="15"/>
        <v>0</v>
      </c>
      <c r="J60" s="185">
        <f t="shared" si="15"/>
        <v>0</v>
      </c>
      <c r="K60" s="185">
        <f t="shared" si="15"/>
        <v>0</v>
      </c>
      <c r="L60" s="185">
        <f t="shared" si="15"/>
        <v>0</v>
      </c>
      <c r="M60" s="185">
        <f t="shared" si="15"/>
        <v>0</v>
      </c>
      <c r="N60" s="185">
        <f t="shared" si="15"/>
        <v>0</v>
      </c>
      <c r="O60" s="185">
        <f t="shared" si="15"/>
        <v>0</v>
      </c>
      <c r="P60" s="185">
        <f t="shared" si="15"/>
        <v>0</v>
      </c>
      <c r="Q60" s="185">
        <f t="shared" si="15"/>
        <v>0</v>
      </c>
      <c r="R60" s="185">
        <f t="shared" si="15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349">
        <f>'[1]КОМАРІВсад'!$E$183</f>
        <v>0</v>
      </c>
      <c r="E61" s="184">
        <v>0</v>
      </c>
      <c r="F61" s="183">
        <v>0</v>
      </c>
      <c r="G61" s="349">
        <f>'[1]КОМАРІВсад'!$U$183</f>
        <v>0</v>
      </c>
      <c r="H61" s="349">
        <f>'[1]КОМАРІВсад'!$AK$183</f>
        <v>0</v>
      </c>
      <c r="I61" s="349">
        <f>'[1]КОМАРІВсад'!$BA$183</f>
        <v>0</v>
      </c>
      <c r="J61" s="349">
        <f>'[1]КОМАРІВсад'!$BQ$183</f>
        <v>0</v>
      </c>
      <c r="K61" s="183"/>
      <c r="L61" s="349">
        <f>G61</f>
        <v>0</v>
      </c>
      <c r="M61" s="349">
        <f>H61</f>
        <v>0</v>
      </c>
      <c r="N61" s="349">
        <f>I61</f>
        <v>0</v>
      </c>
      <c r="O61" s="349">
        <f>J61</f>
        <v>0</v>
      </c>
      <c r="P61" s="183">
        <v>0</v>
      </c>
      <c r="Q61" s="183">
        <v>0</v>
      </c>
      <c r="R61" s="175">
        <f aca="true" t="shared" si="16" ref="R61:R73">K61-P61</f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350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6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6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6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6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6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6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6"/>
        <v>0</v>
      </c>
    </row>
    <row r="69" spans="1:18" s="144" customFormat="1" ht="13.5" thickBot="1" thickTop="1">
      <c r="A69" s="190" t="s">
        <v>113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6"/>
        <v>0</v>
      </c>
    </row>
    <row r="70" spans="1:18" s="144" customFormat="1" ht="13.5" thickBot="1" thickTop="1">
      <c r="A70" s="190" t="s">
        <v>114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6"/>
        <v>0</v>
      </c>
    </row>
    <row r="71" spans="1:18" s="144" customFormat="1" ht="13.5" thickBot="1" thickTop="1">
      <c r="A71" s="190" t="s">
        <v>115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6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6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6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 aca="true" t="shared" si="17" ref="D74:R74">SUM(D75:D78)</f>
        <v>0</v>
      </c>
      <c r="E74" s="185">
        <f t="shared" si="17"/>
        <v>0</v>
      </c>
      <c r="F74" s="185">
        <f t="shared" si="17"/>
        <v>0</v>
      </c>
      <c r="G74" s="185">
        <f t="shared" si="17"/>
        <v>0</v>
      </c>
      <c r="H74" s="185">
        <f t="shared" si="17"/>
        <v>0</v>
      </c>
      <c r="I74" s="185">
        <f t="shared" si="17"/>
        <v>0</v>
      </c>
      <c r="J74" s="185">
        <f t="shared" si="17"/>
        <v>0</v>
      </c>
      <c r="K74" s="185">
        <f t="shared" si="17"/>
        <v>0</v>
      </c>
      <c r="L74" s="185">
        <f t="shared" si="17"/>
        <v>0</v>
      </c>
      <c r="M74" s="185">
        <f t="shared" si="17"/>
        <v>0</v>
      </c>
      <c r="N74" s="185">
        <f t="shared" si="17"/>
        <v>0</v>
      </c>
      <c r="O74" s="185">
        <f t="shared" si="17"/>
        <v>0</v>
      </c>
      <c r="P74" s="185">
        <f t="shared" si="17"/>
        <v>0</v>
      </c>
      <c r="Q74" s="185">
        <f t="shared" si="17"/>
        <v>0</v>
      </c>
      <c r="R74" s="185">
        <f t="shared" si="17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aca="true" t="shared" si="18" ref="R75:R83">K75-P75</f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8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8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8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 aca="true" t="shared" si="19" ref="D79:Q79">SUM(D80)</f>
        <v>0</v>
      </c>
      <c r="E79" s="192">
        <f t="shared" si="19"/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8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8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8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8"/>
        <v>0</v>
      </c>
    </row>
    <row r="83" spans="1:18" s="144" customFormat="1" ht="14.25" thickBot="1" thickTop="1">
      <c r="A83" s="193" t="s">
        <v>116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8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 aca="true" t="shared" si="20" ref="D84:R84">D85</f>
        <v>0</v>
      </c>
      <c r="E84" s="185">
        <f t="shared" si="20"/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>K85-P85</f>
        <v>0</v>
      </c>
    </row>
    <row r="86" spans="1:18" s="144" customFormat="1" ht="12.75" thickBot="1" thickTop="1">
      <c r="A86" s="171" t="s">
        <v>133</v>
      </c>
      <c r="B86" s="160">
        <v>5000</v>
      </c>
      <c r="C86" s="160">
        <v>640</v>
      </c>
      <c r="D86" s="188" t="s">
        <v>134</v>
      </c>
      <c r="E86" s="188"/>
      <c r="F86" s="194" t="s">
        <v>134</v>
      </c>
      <c r="G86" s="194" t="s">
        <v>134</v>
      </c>
      <c r="H86" s="194"/>
      <c r="I86" s="194"/>
      <c r="J86" s="194"/>
      <c r="K86" s="194"/>
      <c r="L86" s="194"/>
      <c r="M86" s="194"/>
      <c r="N86" s="194"/>
      <c r="O86" s="194"/>
      <c r="P86" s="194" t="s">
        <v>134</v>
      </c>
      <c r="Q86" s="194" t="s">
        <v>134</v>
      </c>
      <c r="R86" s="175" t="s">
        <v>134</v>
      </c>
    </row>
    <row r="87" spans="1:18" s="144" customFormat="1" ht="12.75" thickBot="1" thickTop="1">
      <c r="A87" s="171" t="s">
        <v>141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>K87-P87</f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142</v>
      </c>
      <c r="D100" s="225"/>
      <c r="E100" s="225"/>
    </row>
    <row r="101" spans="1:17" s="140" customFormat="1" ht="12.75" customHeight="1">
      <c r="A101" s="226" t="str">
        <f>'Ф.№2 місц.'!A101</f>
        <v>Керівник</v>
      </c>
      <c r="C101" s="226"/>
      <c r="D101" s="434"/>
      <c r="E101" s="434"/>
      <c r="F101" s="226"/>
      <c r="G101" s="437" t="str">
        <f>'Ф.№2 місц.'!G101:Q101</f>
        <v>Роман СТАШКЕВИЧ</v>
      </c>
      <c r="H101" s="437"/>
      <c r="I101" s="437"/>
      <c r="J101" s="437"/>
      <c r="K101" s="437"/>
      <c r="L101" s="437"/>
      <c r="M101" s="437"/>
      <c r="N101" s="437"/>
      <c r="O101" s="437"/>
      <c r="P101" s="437"/>
      <c r="Q101" s="437"/>
    </row>
    <row r="102" spans="2:16" s="140" customFormat="1" ht="12.75" customHeight="1">
      <c r="B102" s="226"/>
      <c r="C102" s="226"/>
      <c r="D102" s="433" t="s">
        <v>108</v>
      </c>
      <c r="E102" s="433"/>
      <c r="F102" s="226"/>
      <c r="G102" s="435" t="s">
        <v>109</v>
      </c>
      <c r="H102" s="435"/>
      <c r="I102" s="435"/>
      <c r="J102" s="435"/>
      <c r="K102" s="435"/>
      <c r="L102" s="435"/>
      <c r="M102" s="435"/>
      <c r="N102" s="435"/>
      <c r="O102" s="435"/>
      <c r="P102" s="435"/>
    </row>
    <row r="103" spans="1:17" s="140" customFormat="1" ht="12" customHeight="1">
      <c r="A103" s="226" t="s">
        <v>154</v>
      </c>
      <c r="C103" s="226"/>
      <c r="D103" s="436"/>
      <c r="E103" s="436"/>
      <c r="F103" s="226"/>
      <c r="G103" s="437" t="s">
        <v>177</v>
      </c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</row>
    <row r="104" spans="1:17" s="140" customFormat="1" ht="12" customHeight="1">
      <c r="A104" s="227"/>
      <c r="C104" s="226"/>
      <c r="D104" s="433" t="s">
        <v>108</v>
      </c>
      <c r="E104" s="433"/>
      <c r="G104" s="435" t="s">
        <v>109</v>
      </c>
      <c r="H104" s="435"/>
      <c r="I104" s="435"/>
      <c r="J104" s="435"/>
      <c r="K104" s="435"/>
      <c r="L104" s="435"/>
      <c r="M104" s="435"/>
      <c r="N104" s="435"/>
      <c r="O104" s="435"/>
      <c r="P104" s="435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2023-10-13T08:12:41Z</dcterms:modified>
  <cp:category/>
  <cp:version/>
  <cp:contentType/>
  <cp:contentStatus/>
</cp:coreProperties>
</file>